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Sprawozdania\Sprawozdanie roczne 2018\2018 - FINAL\2018 - Tabele\2018 - Tabele - xlsx\"/>
    </mc:Choice>
  </mc:AlternateContent>
  <bookViews>
    <workbookView xWindow="0" yWindow="600" windowWidth="28800" windowHeight="11700" tabRatio="923" activeTab="6"/>
  </bookViews>
  <sheets>
    <sheet name="Lista_TABEL" sheetId="16" r:id="rId1"/>
    <sheet name="Połączone Zestawienie Lokat" sheetId="1" state="hidden" r:id="rId2"/>
    <sheet name="Połączony Bilans" sheetId="2" state="hidden" r:id="rId3"/>
    <sheet name="Połączony Rachunek Wyniku" sheetId="3" state="hidden" r:id="rId4"/>
    <sheet name="Połączone Zestawienie Zmian" sheetId="5" state="hidden" r:id="rId5"/>
    <sheet name="Połączona informacja finansowa" sheetId="8" state="hidden" r:id="rId6"/>
    <sheet name="Połączone Zestawienie Lokat_" sheetId="9" r:id="rId7"/>
    <sheet name="Połączony Bilans_" sheetId="10" r:id="rId8"/>
    <sheet name="Połączony Rachunek Wyniku_" sheetId="11" r:id="rId9"/>
    <sheet name="Połączone Zestawienie Zmian_" sheetId="12" r:id="rId10"/>
  </sheets>
  <definedNames>
    <definedName name="DKF_Ozn_Funduszy_2">#REF!</definedName>
    <definedName name="DKF_Ozn_funduszy1">#REF!</definedName>
    <definedName name="eFR_ARK_1_bilans_p">#REF!</definedName>
    <definedName name="eFR_ARK_1_rach_wyn">#REF!</definedName>
    <definedName name="eFR_ARK_1_tab_glowna">#REF!</definedName>
    <definedName name="eFR_ARK_1_zest_zmian">#REF!</definedName>
    <definedName name="eFR_ARK_2_bilans_p">#REF!</definedName>
    <definedName name="eFR_ARK_4_bilans_p">#REF!</definedName>
    <definedName name="eFR_ARK_5_bilans_p">#REF!</definedName>
    <definedName name="eFR_ARK_6_bilans_p">#REF!</definedName>
    <definedName name="eFR_ARK_bilans_p">'Połączony Bilans'!$B$6:$D$28</definedName>
    <definedName name="eFR_ARK_rach_wyn">'Połączony Rachunek Wyniku'!$B$6:$D$35</definedName>
    <definedName name="eFR_ARK_tab_glowna">'Połączone Zestawienie Lokat'!$B$6:$H$27</definedName>
    <definedName name="eFR_ARK_zest_zmian">'Połączone Zestawienie Zmian'!$B$6:$E$22</definedName>
    <definedName name="Fund_Ass">#REF!</definedName>
    <definedName name="Fund_Aver_NAV">#REF!</definedName>
    <definedName name="Fund_Czy_A">#REF!</definedName>
    <definedName name="Fund_Czy_E">#REF!</definedName>
    <definedName name="Fund_Czy_I">#REF!</definedName>
    <definedName name="Fund_Data_Oświadczenia">#REF!</definedName>
    <definedName name="Fund_Data_Sprawozdania">#REF!</definedName>
    <definedName name="Fund_div">#REF!</definedName>
    <definedName name="Fund_Exp_All">#REF!</definedName>
    <definedName name="Fund_Exp_currency">#REF!</definedName>
    <definedName name="Fund_Exp_interests">#REF!</definedName>
    <definedName name="Fund_Exp_other">#REF!</definedName>
    <definedName name="Fund_Exp_transaction">#REF!</definedName>
    <definedName name="Fund_Full">#REF!</definedName>
    <definedName name="Fund_HLD">#REF!</definedName>
    <definedName name="Fund_HLD_DCF">#REF!</definedName>
    <definedName name="Fund_HLD_Deposit">#REF!</definedName>
    <definedName name="Fund_HLD_EFF">#REF!</definedName>
    <definedName name="Fund_HLD_EQUITY">#REF!</definedName>
    <definedName name="Fund_HLD_Fixed">#REF!</definedName>
    <definedName name="Fund_HLD_Float">#REF!</definedName>
    <definedName name="Fund_HLD_Obl_corp">#REF!</definedName>
    <definedName name="Fund_HLD_Obl_mun">#REF!</definedName>
    <definedName name="Fund_HLD_Obl_SP">#REF!</definedName>
    <definedName name="Fund_HLD_TUZ">#REF!</definedName>
    <definedName name="Fund_ID">#REF!</definedName>
    <definedName name="Fund_JU_0">#REF!</definedName>
    <definedName name="Fund_JU_A">#REF!</definedName>
    <definedName name="Fund_JU_E">#REF!</definedName>
    <definedName name="Fund_JU_I">#REF!</definedName>
    <definedName name="Fund_mgm">#REF!</definedName>
    <definedName name="Fund_Name">eFR_ARK_1_bilans_p</definedName>
    <definedName name="Fund_Name_Full">#REF!</definedName>
    <definedName name="Fund_Name_ID">#REF!</definedName>
    <definedName name="Fund_NAV">#REF!</definedName>
    <definedName name="Fund_NAVJU_0">#REF!</definedName>
    <definedName name="Fund_NAVJU_A">#REF!</definedName>
    <definedName name="Fund_NAVJU_A_curr_EUR">#REF!</definedName>
    <definedName name="Fund_NAVJU_A_curr_USD">#REF!</definedName>
    <definedName name="Fund_NAVJU_E">#REF!</definedName>
    <definedName name="Fund_NAVJU_I">#REF!</definedName>
    <definedName name="Fund_NAVJU_I_curr_EUR">#REF!</definedName>
    <definedName name="Fund_NAVJU_I_curr_USD">#REF!</definedName>
    <definedName name="Fund_NAVJU_sec_curr">#REF!</definedName>
    <definedName name="Fund_Okres_Sprawozdania">#REF!</definedName>
    <definedName name="Fund_PNL">#REF!</definedName>
    <definedName name="FUND_POL_IF">'Połączona informacja finansowa'!$B$5:$E$14</definedName>
    <definedName name="Fund_RGL">#REF!</definedName>
    <definedName name="Fund_RGL_Curr">#REF!</definedName>
    <definedName name="Fund_Shrt">eFR_ARK_4_bilans_p</definedName>
    <definedName name="Fund_Spr">#REF!</definedName>
    <definedName name="Fund_tax">#REF!</definedName>
    <definedName name="Fund_UMB_Udział_TUZ">#REF!</definedName>
    <definedName name="Fund_UnrealGL">#REF!</definedName>
    <definedName name="Fund_UnrealGL_All">#REF!</definedName>
    <definedName name="Fund_UnrealGL_Curr">#REF!</definedName>
    <definedName name="Fund_WKC">#REF!</definedName>
    <definedName name="Fund_WKC_A">#REF!</definedName>
    <definedName name="Fund_WKC_E">#REF!</definedName>
    <definedName name="Fund_WKC_I">#REF!</definedName>
    <definedName name="Fund_XLS_File_OLD">#REF!</definedName>
    <definedName name="NA_CenterFooter">#REF!</definedName>
    <definedName name="NA_CenterHeader">#REF!</definedName>
    <definedName name="NA_LeftFooter">#REF!</definedName>
    <definedName name="NA_LeftHeader">#REF!</definedName>
    <definedName name="NA_RightFooter">#REF!</definedName>
    <definedName name="NA_RightHeader">#REF!</definedName>
    <definedName name="NBP_EUR">#REF!</definedName>
    <definedName name="NBP_USD">#REF!</definedName>
    <definedName name="_xlnm.Print_Area" localSheetId="0">Lista_TABEL!$A$1:$F$20</definedName>
    <definedName name="_xlnm.Print_Area" localSheetId="5">'Połączona informacja finansowa'!$A$1:$F$16</definedName>
    <definedName name="_xlnm.Print_Area" localSheetId="1">'Połączone Zestawienie Lokat'!$A$1:$O$28</definedName>
    <definedName name="_xlnm.Print_Area" localSheetId="6">'Połączone Zestawienie Lokat_'!$A$1:$O$28</definedName>
    <definedName name="_xlnm.Print_Area" localSheetId="4">'Połączone Zestawienie Zmian'!$A$1:$K$23</definedName>
    <definedName name="_xlnm.Print_Area" localSheetId="9">'Połączone Zestawienie Zmian_'!$A$1:$K$30</definedName>
    <definedName name="_xlnm.Print_Area" localSheetId="2">'Połączony Bilans'!$A$1:$G$29</definedName>
    <definedName name="_xlnm.Print_Area" localSheetId="7">'Połączony Bilans_'!$A$1:$G$30</definedName>
    <definedName name="_xlnm.Print_Area" localSheetId="3">'Połączony Rachunek Wyniku'!$A$1:$G$36</definedName>
    <definedName name="_xlnm.Print_Area" localSheetId="8">'Połączony Rachunek Wyniku_'!$A$1:$G$36</definedName>
    <definedName name="OP_BI_1">#REF!</definedName>
    <definedName name="OP_BI_2">#REF!</definedName>
    <definedName name="OP_BI_3">#REF!</definedName>
    <definedName name="OP_BI_NOTA">#REF!</definedName>
    <definedName name="OP_data_bil">eFR_ARK_2_bilans_p</definedName>
    <definedName name="OP_IF_2">#REF!</definedName>
    <definedName name="OP_IF_3">#REF!</definedName>
    <definedName name="OP_NO_1">#REF!</definedName>
    <definedName name="OP_NO_2">#REF!</definedName>
    <definedName name="OP_NO_3">#REF!</definedName>
    <definedName name="OP_NO_4">#REF!</definedName>
    <definedName name="OP_okres_opis">#REF!</definedName>
    <definedName name="OP_RW_1">#REF!</definedName>
    <definedName name="OP_RW_2">#REF!</definedName>
    <definedName name="OP_RW_3">#REF!</definedName>
    <definedName name="OP_RW_4">#REF!</definedName>
    <definedName name="OP_RW_NOTA">#REF!</definedName>
    <definedName name="OP_TD_1">#REF!</definedName>
    <definedName name="OP_TD_2">#REF!</definedName>
    <definedName name="OP_TD_NOTA">#REF!</definedName>
    <definedName name="OP_TG_1">#REF!</definedName>
    <definedName name="OP_TG_2">#REF!</definedName>
    <definedName name="OP_TG_NOTA">#REF!</definedName>
    <definedName name="OP_TU_1">#REF!</definedName>
    <definedName name="OP_TU_2">#REF!</definedName>
    <definedName name="OP_TU_NOTA">#REF!</definedName>
    <definedName name="OP_ZZ_1">#REF!</definedName>
    <definedName name="OP_ZZ_2">#REF!</definedName>
    <definedName name="OP_ZZ_3">#REF!</definedName>
    <definedName name="OP_ZZ_4">#REF!</definedName>
    <definedName name="OP_ZZ_5">#REF!</definedName>
    <definedName name="OP_ZZ_NOTA">#REF!</definedName>
    <definedName name="Ozn_Funduszy_1">#REF!</definedName>
    <definedName name="Plik_Autor">#REF!</definedName>
    <definedName name="PLIK_DRAFT">#REF!</definedName>
    <definedName name="Plik_Keywords">#REF!</definedName>
    <definedName name="PLIK_LNG">#REF!</definedName>
    <definedName name="Plik_nazwa">#REF!</definedName>
    <definedName name="Plik_nazwa1">#REF!</definedName>
    <definedName name="Plik_okres">#REF!</definedName>
    <definedName name="Plik_Tytuł">#REF!</definedName>
    <definedName name="POL_IF">#REF!</definedName>
    <definedName name="Poł_AKTYWA">'Połączony Bilans_'!$C$7</definedName>
    <definedName name="POŁ_B_">#REF!</definedName>
    <definedName name="POŁ_B_PY">#REF!</definedName>
    <definedName name="POŁ_eFR_SUMA">#REF!</definedName>
    <definedName name="POŁ_PLIK_BIEŻACY">#REF!</definedName>
    <definedName name="POŁ_PLIK_PY_FINAL">#REF!</definedName>
    <definedName name="POŁ_RW_">#REF!</definedName>
    <definedName name="POŁ_RW_PY">#REF!</definedName>
    <definedName name="POŁ_ZL_">#REF!</definedName>
    <definedName name="POŁ_ZL_PY">#REF!</definedName>
    <definedName name="POŁ_ZZ_">#REF!</definedName>
    <definedName name="POŁ_ZZ_PY">#REF!</definedName>
    <definedName name="Raport_Bilans">'Połączony Bilans'!$A$3:$F$29</definedName>
    <definedName name="Raport_Portfel">'Połączone Zestawienie Lokat'!$A$3:$O$28</definedName>
    <definedName name="Raport_Rachunek_Wyniku">'Połączony Rachunek Wyniku'!$A$3:$G$36</definedName>
    <definedName name="_xlnm.Print_Titles" localSheetId="1">'Połączone Zestawienie Lokat'!$1:$5</definedName>
    <definedName name="_xlnm.Print_Titles" localSheetId="6">'Połączone Zestawienie Lokat_'!$1:$5</definedName>
    <definedName name="_xlnm.Print_Titles" localSheetId="4">'Połączone Zestawienie Zmian'!$1:$5</definedName>
    <definedName name="_xlnm.Print_Titles" localSheetId="9">'Połączone Zestawienie Zmian_'!$1:$5</definedName>
    <definedName name="_xlnm.Print_Titles" localSheetId="2">'Połączony Bilans'!$1:$5</definedName>
    <definedName name="_xlnm.Print_Titles" localSheetId="7">'Połączony Bilans_'!$1:$5</definedName>
    <definedName name="_xlnm.Print_Titles" localSheetId="3">'Połączony Rachunek Wyniku'!$1:$5</definedName>
    <definedName name="_xlnm.Print_Titles" localSheetId="8">'Połączony Rachunek Wyniku_'!$1:$5</definedName>
  </definedNames>
  <calcPr calcId="162913" calcOnSave="0"/>
</workbook>
</file>

<file path=xl/calcChain.xml><?xml version="1.0" encoding="utf-8"?>
<calcChain xmlns="http://schemas.openxmlformats.org/spreadsheetml/2006/main">
  <c r="E11" i="8" l="1"/>
  <c r="D11" i="8"/>
  <c r="C5" i="8"/>
  <c r="C4" i="8"/>
  <c r="C4" i="5"/>
  <c r="B4" i="5"/>
  <c r="C4" i="3"/>
  <c r="B4" i="3"/>
  <c r="C4" i="2"/>
  <c r="B4" i="2"/>
  <c r="B4" i="1"/>
  <c r="B3" i="5" l="1"/>
  <c r="B3" i="3"/>
  <c r="B2" i="1"/>
  <c r="C2" i="8"/>
  <c r="B2" i="5"/>
  <c r="B2" i="3"/>
  <c r="B2" i="2"/>
  <c r="C3" i="8"/>
  <c r="B3" i="1"/>
  <c r="B3" i="2"/>
  <c r="E13" i="8" l="1"/>
  <c r="D12" i="8"/>
  <c r="E12" i="8"/>
  <c r="E9" i="8"/>
  <c r="E7" i="8"/>
  <c r="E5" i="8"/>
  <c r="D9" i="8"/>
  <c r="D7" i="8"/>
  <c r="D5" i="8"/>
  <c r="D6" i="8"/>
  <c r="E8" i="8"/>
  <c r="D8" i="8"/>
  <c r="E6" i="8"/>
  <c r="E10" i="8" l="1"/>
  <c r="D10" i="8"/>
  <c r="E14" i="8"/>
  <c r="D13" i="8" l="1"/>
  <c r="D14" i="8" s="1"/>
</calcChain>
</file>

<file path=xl/connections.xml><?xml version="1.0" encoding="utf-8"?>
<connections xmlns="http://schemas.openxmlformats.org/spreadsheetml/2006/main">
  <connection id="1" name="Zapytanie_o_historię_stawek_wynagrodzenia_za_zarządzanie" type="1" refreshedVersion="5" background="1" saveData="1">
    <dbPr connection="DSN=PUBLIKACJE;UID=wawadmin;Trusted_Connection=Yes;APP=Microsoft Office 2013;WSID=LTWAW-010;DATABASE=publikacje" command="/*_x000d__x000a__x000d__x000a_*/_x000d__x000a__x000d__x000a_SELECT _x000d__x000a_        JU_L.Id_funduszu, _x000d__x000a_        JU_L.Fundusz, _x000d__x000a_        JU_L.typJednostki, _x000d__x000a_        JU_L.Id_JednostkiFunduszu,_x000d__x000a_        JU_SW.StawkaWynagrodzenia, _x000d__x000a_        JU_SW.WaznaOd, _x000d__x000a_        JU_SW.WaznaDo_x000d__x000a__x000d__x000a__x000d__x000a__x000d__x000a_FROM _x000d__x000a_        publikacje.dbo.JednostkaFunduszu_StawkiWynagrodzen JU_SW,_x000d__x000a_        publikacje.dbo.ListaJednostekFunduszy JU_L_x000d__x000a__x000d__x000a_WHERE_x000d__x000a_        JU_L.Id_JednostkiFunduszu =  JU_SW.Id_JednostkiFunduszu_x000d__x000a_           AND_x000d__x000a_        JU_SW.WaznaDo&gt;'2015-06-30'                   -- tylko obowiązujące na koniec roku_x000d__x000a__x000d__x000a_ORDER BY_x000d__x000a_        JU_L.Id_funduszu,_x000d__x000a_        JU_L.Id_JednostkiFunduszu,_x000d__x000a_        JU_SW.WaznaOd"/>
  </connection>
</connections>
</file>

<file path=xl/sharedStrings.xml><?xml version="1.0" encoding="utf-8"?>
<sst xmlns="http://schemas.openxmlformats.org/spreadsheetml/2006/main" count="284" uniqueCount="120">
  <si>
    <t>Dywidendy i inne udziały w zyskach</t>
  </si>
  <si>
    <t>Opłaty dla depozytariusza</t>
  </si>
  <si>
    <t>Koszty odsetkowe</t>
  </si>
  <si>
    <t>Ujemne saldo różnic kursowych</t>
  </si>
  <si>
    <t>[Kwoty w tys. zł / wartości JU w zł]</t>
  </si>
  <si>
    <t>[Kwoty w tys. zł / wartości na JU w zł]</t>
  </si>
  <si>
    <t>Wynik z operacji</t>
  </si>
  <si>
    <t>Połączony Bilans</t>
  </si>
  <si>
    <t>Wartość aktywów netto (6-7)</t>
  </si>
  <si>
    <t>II. Zobowiązania</t>
  </si>
  <si>
    <t>Zobowiązania funduszu</t>
  </si>
  <si>
    <t>I. Aktywa</t>
  </si>
  <si>
    <t>Aktywa funduszu</t>
  </si>
  <si>
    <t>POŁĄCZONY BILANS</t>
  </si>
  <si>
    <t>2. Wzrost (spadek) niezrealizowanego zysku (straty) z wyceny lokat</t>
  </si>
  <si>
    <t>Niezrealizowane zyski (straty) z wyceny lokat</t>
  </si>
  <si>
    <t>1. Zrealizowany zysk (strata) ze zbycia lokat</t>
  </si>
  <si>
    <t>Zrealizowane zyski (straty) z transakcji na składnikach lokat</t>
  </si>
  <si>
    <t>IV. Koszty funduszu netto (II-III)</t>
  </si>
  <si>
    <t>Koszty funduszu netto</t>
  </si>
  <si>
    <t>I. Przychody z lokat</t>
  </si>
  <si>
    <t>Przychody z lokat</t>
  </si>
  <si>
    <t>RACHUNEK WYNIKU Z OPERACJI</t>
  </si>
  <si>
    <t>Suma:</t>
  </si>
  <si>
    <t>Inne</t>
  </si>
  <si>
    <t>Statki morskie</t>
  </si>
  <si>
    <t>Nieruchomości</t>
  </si>
  <si>
    <t>Waluty</t>
  </si>
  <si>
    <t>Depozyty</t>
  </si>
  <si>
    <t>Weksle</t>
  </si>
  <si>
    <t>Wierzytelności</t>
  </si>
  <si>
    <t>Tytuły uczestnictwa zagraniczne</t>
  </si>
  <si>
    <t>Certyfikaty inwestycyjne</t>
  </si>
  <si>
    <t>Jednostki uczestnictwa</t>
  </si>
  <si>
    <t>Udziały w spółkach z o. o.</t>
  </si>
  <si>
    <t>Instrumenty pochodne</t>
  </si>
  <si>
    <t>Dłużne papiery wartościowe</t>
  </si>
  <si>
    <t>Listy zastawne</t>
  </si>
  <si>
    <t>Kwity depozytowe</t>
  </si>
  <si>
    <t>Prawa poboru</t>
  </si>
  <si>
    <t>Prawa do akcji</t>
  </si>
  <si>
    <t>Warranty subskrypcyjne</t>
  </si>
  <si>
    <t>Akcje</t>
  </si>
  <si>
    <t>SKŁADNIKI LOKAT</t>
  </si>
  <si>
    <t>VII. Kapitał funduszu i zakumulowany wynik z operacji (IV+V+/-VI)</t>
  </si>
  <si>
    <t>VI. Wzrost (spadek) wartości lokat w odniesieniu do ceny nabycia</t>
  </si>
  <si>
    <t>2. Zakumulowany, nierozdysponowany zrealizowany zysk (strata) ze zbycia lokat</t>
  </si>
  <si>
    <t>1. Zakumulowane, nierozdysponowane przychody z lokat netto</t>
  </si>
  <si>
    <t>V. Dochody zatrzymane</t>
  </si>
  <si>
    <t>2. Kapitał wypłacony (wielkość ujemna)</t>
  </si>
  <si>
    <t>1. Kapitał wpłacony</t>
  </si>
  <si>
    <t>IV. Kapitał funduszu</t>
  </si>
  <si>
    <t>III. Aktywa netto (I - II)</t>
  </si>
  <si>
    <t>2. Zobowiązania proporcjonalne funduszu</t>
  </si>
  <si>
    <t>1. Zobowiązania własne subfunduszy</t>
  </si>
  <si>
    <t>7. Pozostałe aktywa</t>
  </si>
  <si>
    <t>6. Nieruchomości</t>
  </si>
  <si>
    <t>- dłużne papiery wartościowe</t>
  </si>
  <si>
    <t>5. Składniki lokat nienotowane na aktywnym rynku, w tym:</t>
  </si>
  <si>
    <t>4. Składniki lokat notowane na aktywnym rynku, w tym:</t>
  </si>
  <si>
    <t>3. Transakcje przy zobowiązaniu się drugiej strony do odkupu</t>
  </si>
  <si>
    <t>2. Należności</t>
  </si>
  <si>
    <t>1. Środki pieniężne i ich ekwiwalenty</t>
  </si>
  <si>
    <t>VII. Wynik z operacji (V+-VI)</t>
  </si>
  <si>
    <t>- z tytułu różnic kursowych</t>
  </si>
  <si>
    <t>VI. Zrealizowany i niezrealizowany zysk (strata)</t>
  </si>
  <si>
    <t>V. Przychody z lokat netto (I-IV)</t>
  </si>
  <si>
    <t>III. Koszty pokrywane przez towarzystwo</t>
  </si>
  <si>
    <t>Pozostałe</t>
  </si>
  <si>
    <t>Koszty związane z prowadzeniem nieruchomości</t>
  </si>
  <si>
    <t>Usługi wydawnicze, w tym poligraficzne</t>
  </si>
  <si>
    <t>Usługi prawne</t>
  </si>
  <si>
    <t>Usługi w zakresie zarządzania aktywami funduszu</t>
  </si>
  <si>
    <t>Usługi w zakresie rachunkowości</t>
  </si>
  <si>
    <t>Opłaty za zezwolenia oraz rejestracyjne</t>
  </si>
  <si>
    <t>Opłaty związane z prowadzeniem rejestru aktywów</t>
  </si>
  <si>
    <t>Wynagrodzenie dla podmiotów prowadzących dystrybucję</t>
  </si>
  <si>
    <t>Wynagrodzenie dla Towarzystwa</t>
  </si>
  <si>
    <t>II. Koszty funduszu</t>
  </si>
  <si>
    <t>Dodatnie saldo różnic kursowych</t>
  </si>
  <si>
    <t>Przychody związane z posiadaniem nieruchomości</t>
  </si>
  <si>
    <t>Przychody odsetkowe</t>
  </si>
  <si>
    <t>8. Średnia wartość aktywów netto w okresie sprawozdawczym</t>
  </si>
  <si>
    <t>7. Wartość aktywów netto na koniec okresu sprawozdawczego</t>
  </si>
  <si>
    <t>6. Łączna zmiana aktywów netto w okresie sprawozdawczym (3-4+-5)</t>
  </si>
  <si>
    <t>b) zmiana kapitału wypłaconego (zmniejszenie kapitału)</t>
  </si>
  <si>
    <t>a) zmiana kapitału wpłaconego (powiększenie kapitału)</t>
  </si>
  <si>
    <t>5. Zmiany w kapitale w okresie sprawozdawczym (razem)</t>
  </si>
  <si>
    <t>c) z przychodów ze zbycia lokat</t>
  </si>
  <si>
    <t>b) ze zrealizowanego zysku ze zbycia lokat</t>
  </si>
  <si>
    <t>a) z przychodów z lokat netto</t>
  </si>
  <si>
    <t>4. Dystrybucja dochodów (przychodów) funduszu (razem):</t>
  </si>
  <si>
    <t>3. Zmiana w aktywach netto z tytułu wyniku z operacji</t>
  </si>
  <si>
    <t>c) wzrost (spadek) niezrealizowanego zysku (straty) z wyceny lokat</t>
  </si>
  <si>
    <t>b) zrealizowany zysk (strata) ze zbycia lokat</t>
  </si>
  <si>
    <t>a) przychody z lokat netto</t>
  </si>
  <si>
    <t>2. Wynik z operacji za okres sprawozdawczy</t>
  </si>
  <si>
    <t>1. Wartość aktywów netto na koniec poprzedniego okresu sprawozdawczego</t>
  </si>
  <si>
    <t>ZESTAWIENIE ZMIAN W AKTYWACH NETTO</t>
  </si>
  <si>
    <t xml:space="preserve"> </t>
  </si>
  <si>
    <t>Tabele wchodzące w skład sprawozdania finansowego</t>
  </si>
  <si>
    <t>Połączone zestawienie lokat</t>
  </si>
  <si>
    <t>Połączony bilans</t>
  </si>
  <si>
    <t>Połączona informacja finansowa</t>
  </si>
  <si>
    <t>Połączony rachunek wyniku z operacji</t>
  </si>
  <si>
    <t>Połączone zestawienie zmian w aktywach netto</t>
  </si>
  <si>
    <t>Połączone Zestawienie Lokat</t>
  </si>
  <si>
    <t>Połączony Rachunek Wyniku z Operacji</t>
  </si>
  <si>
    <t>Połączone Zestawienie zmian w Aktywach Netto</t>
  </si>
  <si>
    <t>sprawozdania w internecie (www.pekaotfi.pl)</t>
  </si>
  <si>
    <t>Pekao Strategie Funduszowe SFIO</t>
  </si>
  <si>
    <t/>
  </si>
  <si>
    <t>(fundusz z wydzielonymi subfunduszami)</t>
  </si>
  <si>
    <t>01-01-2018 - 31-12-2018</t>
  </si>
  <si>
    <t>01-01-2017 - 31-12-2017</t>
  </si>
  <si>
    <t>Wartość wg ceny nabycia w tys.</t>
  </si>
  <si>
    <t>Wartość wg wyceny na dzień bilansowy w tys.</t>
  </si>
  <si>
    <t>Procentowy udział w aktywach ogółem</t>
  </si>
  <si>
    <t>Sprawozdanie roczne - za okres roczny kończący się 31.12.2018</t>
  </si>
  <si>
    <t>Warszawa,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</si>
</sst>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#0.00\%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u/>
      <sz val="11"/>
      <color theme="10"/>
      <name val="Czcionka tekstu podstawowego"/>
      <charset val="238"/>
    </font>
    <font>
      <b/>
      <sz val="9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i/>
      <sz val="9"/>
      <color theme="0"/>
      <name val="Czcionka tekstu podstawowego"/>
      <charset val="238"/>
    </font>
    <font>
      <sz val="11"/>
      <color rgb="FFD7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8"/>
      <color theme="0"/>
      <name val="Times New Roman"/>
      <family val="1"/>
      <charset val="238"/>
    </font>
    <font>
      <b/>
      <i/>
      <u/>
      <sz val="8"/>
      <color theme="0"/>
      <name val="Times New Roman"/>
      <family val="1"/>
      <charset val="238"/>
    </font>
    <font>
      <b/>
      <i/>
      <sz val="8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E4BD"/>
        <bgColor indexed="64"/>
      </patternFill>
    </fill>
    <fill>
      <patternFill patternType="solid">
        <fgColor rgb="FFD71920"/>
        <bgColor indexed="64"/>
      </patternFill>
    </fill>
    <fill>
      <patternFill patternType="solid">
        <fgColor rgb="FFD3DFEE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rgb="FF4F81BD"/>
      </top>
      <bottom style="thick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>
      <alignment vertical="top"/>
    </xf>
    <xf numFmtId="0" fontId="5" fillId="0" borderId="0">
      <alignment vertical="top"/>
    </xf>
    <xf numFmtId="0" fontId="6" fillId="0" borderId="0"/>
    <xf numFmtId="0" fontId="6" fillId="0" borderId="0"/>
    <xf numFmtId="0" fontId="5" fillId="0" borderId="0">
      <alignment vertical="top"/>
    </xf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</xf>
  </cellStyleXfs>
  <cellXfs count="93">
    <xf numFmtId="0" fontId="0" fillId="0" borderId="0" xfId="0"/>
    <xf numFmtId="0" fontId="3" fillId="0" borderId="0" xfId="2" applyAlignment="1">
      <alignment vertical="top"/>
    </xf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5" fillId="0" borderId="2" xfId="1" applyNumberFormat="1" applyFont="1" applyFill="1" applyBorder="1" applyAlignment="1">
      <alignment horizontal="left" vertical="center" wrapText="1" indent="1"/>
    </xf>
    <xf numFmtId="0" fontId="5" fillId="0" borderId="2" xfId="1" applyNumberFormat="1" applyFont="1" applyFill="1" applyBorder="1" applyAlignment="1">
      <alignment horizontal="left" vertical="center" wrapText="1" indent="2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/>
    <xf numFmtId="0" fontId="3" fillId="0" borderId="0" xfId="2"/>
    <xf numFmtId="164" fontId="9" fillId="0" borderId="1" xfId="8" applyNumberFormat="1" applyFont="1" applyFill="1" applyBorder="1" applyAlignment="1">
      <alignment horizontal="right" vertical="center" wrapText="1"/>
    </xf>
    <xf numFmtId="3" fontId="9" fillId="0" borderId="1" xfId="8" applyNumberFormat="1" applyFont="1" applyFill="1" applyBorder="1" applyAlignment="1">
      <alignment horizontal="right" vertical="center" wrapText="1"/>
    </xf>
    <xf numFmtId="0" fontId="9" fillId="0" borderId="1" xfId="8" applyNumberFormat="1" applyFont="1" applyFill="1" applyBorder="1" applyAlignment="1">
      <alignment horizontal="left" vertical="center" wrapText="1"/>
    </xf>
    <xf numFmtId="164" fontId="7" fillId="0" borderId="1" xfId="2" applyNumberFormat="1" applyFont="1" applyFill="1" applyBorder="1" applyAlignment="1">
      <alignment horizontal="right" vertical="center" wrapText="1"/>
    </xf>
    <xf numFmtId="3" fontId="7" fillId="0" borderId="1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3" fillId="0" borderId="0" xfId="2" applyBorder="1"/>
    <xf numFmtId="0" fontId="4" fillId="0" borderId="0" xfId="2" applyFont="1" applyBorder="1"/>
    <xf numFmtId="0" fontId="2" fillId="0" borderId="0" xfId="2" applyFont="1" applyBorder="1"/>
    <xf numFmtId="3" fontId="8" fillId="0" borderId="2" xfId="2" applyNumberFormat="1" applyFont="1" applyFill="1" applyBorder="1" applyAlignment="1">
      <alignment horizontal="righ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 indent="1"/>
    </xf>
    <xf numFmtId="0" fontId="4" fillId="0" borderId="0" xfId="2" applyFont="1"/>
    <xf numFmtId="0" fontId="2" fillId="0" borderId="0" xfId="2" applyFont="1"/>
    <xf numFmtId="3" fontId="5" fillId="0" borderId="2" xfId="8" applyNumberFormat="1" applyFont="1" applyFill="1" applyBorder="1" applyAlignment="1">
      <alignment horizontal="right" vertical="center" wrapText="1"/>
    </xf>
    <xf numFmtId="0" fontId="5" fillId="0" borderId="2" xfId="8" applyNumberFormat="1" applyFont="1" applyFill="1" applyBorder="1" applyAlignment="1">
      <alignment horizontal="left" vertical="center" wrapText="1" indent="2"/>
    </xf>
    <xf numFmtId="0" fontId="5" fillId="0" borderId="2" xfId="8" applyNumberFormat="1" applyFont="1" applyFill="1" applyBorder="1" applyAlignment="1">
      <alignment horizontal="left" vertical="center" wrapText="1" indent="1"/>
    </xf>
    <xf numFmtId="0" fontId="10" fillId="2" borderId="2" xfId="8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 indent="1"/>
    </xf>
    <xf numFmtId="0" fontId="12" fillId="0" borderId="0" xfId="2" applyFont="1"/>
    <xf numFmtId="0" fontId="14" fillId="0" borderId="0" xfId="2" applyFont="1"/>
    <xf numFmtId="0" fontId="18" fillId="0" borderId="0" xfId="11" applyFont="1" applyAlignment="1" applyProtection="1"/>
    <xf numFmtId="0" fontId="18" fillId="0" borderId="0" xfId="2" applyFont="1"/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4" fontId="19" fillId="3" borderId="2" xfId="0" applyNumberFormat="1" applyFont="1" applyFill="1" applyBorder="1" applyAlignment="1">
      <alignment horizontal="center" vertical="center" wrapText="1"/>
    </xf>
    <xf numFmtId="0" fontId="19" fillId="3" borderId="2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2" fillId="3" borderId="5" xfId="2" applyFont="1" applyFill="1" applyBorder="1" applyAlignment="1">
      <alignment horizontal="justify" vertical="center" wrapText="1"/>
    </xf>
    <xf numFmtId="0" fontId="23" fillId="3" borderId="5" xfId="2" applyFont="1" applyFill="1" applyBorder="1" applyAlignment="1">
      <alignment horizontal="center" vertical="center" wrapText="1"/>
    </xf>
    <xf numFmtId="0" fontId="24" fillId="3" borderId="5" xfId="2" applyFont="1" applyFill="1" applyBorder="1" applyAlignment="1">
      <alignment horizontal="center" vertical="center" wrapText="1"/>
    </xf>
    <xf numFmtId="0" fontId="25" fillId="0" borderId="0" xfId="2" applyFont="1" applyAlignment="1">
      <alignment horizontal="justify" vertical="center" wrapText="1"/>
    </xf>
    <xf numFmtId="0" fontId="26" fillId="0" borderId="0" xfId="2" applyFont="1" applyAlignment="1">
      <alignment horizontal="justify" vertical="center" wrapText="1"/>
    </xf>
    <xf numFmtId="3" fontId="26" fillId="0" borderId="0" xfId="2" applyNumberFormat="1" applyFont="1" applyAlignment="1">
      <alignment horizontal="right" vertical="center" wrapText="1" indent="3"/>
    </xf>
    <xf numFmtId="0" fontId="25" fillId="4" borderId="0" xfId="2" applyFont="1" applyFill="1" applyAlignment="1">
      <alignment horizontal="justify" vertical="center" wrapText="1"/>
    </xf>
    <xf numFmtId="0" fontId="26" fillId="4" borderId="0" xfId="2" applyFont="1" applyFill="1" applyAlignment="1">
      <alignment horizontal="justify" vertical="center" wrapText="1"/>
    </xf>
    <xf numFmtId="3" fontId="26" fillId="4" borderId="0" xfId="2" applyNumberFormat="1" applyFont="1" applyFill="1" applyAlignment="1">
      <alignment horizontal="right" vertical="center" wrapText="1" indent="3"/>
    </xf>
    <xf numFmtId="0" fontId="27" fillId="0" borderId="0" xfId="2" applyFont="1" applyAlignment="1">
      <alignment horizontal="justify" vertical="center" wrapText="1"/>
    </xf>
    <xf numFmtId="0" fontId="28" fillId="0" borderId="0" xfId="2" applyFont="1" applyAlignment="1">
      <alignment horizontal="justify" vertical="center" wrapText="1"/>
    </xf>
    <xf numFmtId="3" fontId="28" fillId="0" borderId="0" xfId="2" applyNumberFormat="1" applyFont="1" applyAlignment="1">
      <alignment horizontal="right" vertical="center" wrapText="1" indent="2"/>
    </xf>
    <xf numFmtId="14" fontId="29" fillId="4" borderId="0" xfId="2" applyNumberFormat="1" applyFont="1" applyFill="1" applyAlignment="1">
      <alignment horizontal="center" vertical="center" wrapText="1"/>
    </xf>
    <xf numFmtId="0" fontId="27" fillId="0" borderId="6" xfId="2" applyFont="1" applyBorder="1" applyAlignment="1">
      <alignment horizontal="justify" vertical="center" wrapText="1"/>
    </xf>
    <xf numFmtId="0" fontId="28" fillId="0" borderId="6" xfId="2" applyFont="1" applyBorder="1" applyAlignment="1">
      <alignment horizontal="justify" vertical="center" wrapText="1"/>
    </xf>
    <xf numFmtId="3" fontId="28" fillId="0" borderId="6" xfId="2" applyNumberFormat="1" applyFont="1" applyBorder="1" applyAlignment="1">
      <alignment horizontal="right" vertical="center" wrapText="1" indent="2"/>
    </xf>
    <xf numFmtId="0" fontId="19" fillId="3" borderId="1" xfId="2" applyFont="1" applyFill="1" applyBorder="1" applyAlignment="1">
      <alignment horizontal="center" vertical="center" wrapText="1"/>
    </xf>
    <xf numFmtId="14" fontId="19" fillId="3" borderId="2" xfId="2" applyNumberFormat="1" applyFont="1" applyFill="1" applyBorder="1" applyAlignment="1">
      <alignment horizontal="center" vertical="center" wrapText="1"/>
    </xf>
    <xf numFmtId="0" fontId="19" fillId="3" borderId="2" xfId="8" applyNumberFormat="1" applyFont="1" applyFill="1" applyBorder="1" applyAlignment="1">
      <alignment horizontal="center" vertical="center" wrapText="1"/>
    </xf>
    <xf numFmtId="0" fontId="21" fillId="3" borderId="2" xfId="8" applyNumberFormat="1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horizontal="left" vertical="center" wrapText="1"/>
    </xf>
    <xf numFmtId="0" fontId="18" fillId="0" borderId="0" xfId="3" applyFont="1" applyAlignment="1" applyProtection="1">
      <alignment horizontal="right" wrapText="1"/>
    </xf>
    <xf numFmtId="0" fontId="18" fillId="0" borderId="0" xfId="3" applyFont="1" applyAlignment="1" applyProtection="1">
      <alignment horizontal="left"/>
    </xf>
    <xf numFmtId="0" fontId="18" fillId="0" borderId="0" xfId="3" applyFont="1" applyAlignment="1" applyProtection="1">
      <alignment horizontal="left" indent="1"/>
    </xf>
    <xf numFmtId="0" fontId="17" fillId="3" borderId="0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14" fontId="19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15" fillId="3" borderId="0" xfId="0" applyFont="1" applyFill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3" borderId="0" xfId="2" applyFont="1" applyFill="1" applyAlignment="1">
      <alignment horizontal="left" vertical="center" wrapText="1"/>
    </xf>
    <xf numFmtId="14" fontId="19" fillId="3" borderId="4" xfId="2" applyNumberFormat="1" applyFont="1" applyFill="1" applyBorder="1" applyAlignment="1">
      <alignment horizontal="center" vertical="center" wrapText="1"/>
    </xf>
    <xf numFmtId="14" fontId="19" fillId="3" borderId="7" xfId="2" applyNumberFormat="1" applyFont="1" applyFill="1" applyBorder="1" applyAlignment="1">
      <alignment horizontal="center" vertical="center" wrapText="1"/>
    </xf>
    <xf numFmtId="14" fontId="19" fillId="3" borderId="3" xfId="2" applyNumberFormat="1" applyFont="1" applyFill="1" applyBorder="1" applyAlignment="1">
      <alignment horizontal="center" vertical="center" wrapText="1"/>
    </xf>
    <xf numFmtId="0" fontId="3" fillId="0" borderId="0" xfId="2"/>
    <xf numFmtId="3" fontId="11" fillId="0" borderId="1" xfId="2" applyNumberFormat="1" applyFont="1" applyFill="1" applyBorder="1" applyAlignment="1">
      <alignment horizontal="right" vertical="center" wrapText="1"/>
    </xf>
    <xf numFmtId="3" fontId="11" fillId="0" borderId="4" xfId="2" applyNumberFormat="1" applyFont="1" applyFill="1" applyBorder="1" applyAlignment="1">
      <alignment horizontal="right" vertical="center" wrapText="1"/>
    </xf>
    <xf numFmtId="3" fontId="11" fillId="0" borderId="3" xfId="2" applyNumberFormat="1" applyFont="1" applyFill="1" applyBorder="1" applyAlignment="1">
      <alignment horizontal="right" vertical="center" wrapText="1"/>
    </xf>
    <xf numFmtId="0" fontId="21" fillId="3" borderId="1" xfId="2" applyFont="1" applyFill="1" applyBorder="1" applyAlignment="1">
      <alignment horizontal="center" vertical="center" wrapText="1"/>
    </xf>
  </cellXfs>
  <cellStyles count="12">
    <cellStyle name="˙˙˙" xfId="4"/>
    <cellStyle name="Dziesiętny" xfId="1" builtinId="3"/>
    <cellStyle name="Dziesiętny 2" xfId="8"/>
    <cellStyle name="Hiperłącze" xfId="3" builtinId="8"/>
    <cellStyle name="Hiperłącze 2" xfId="11"/>
    <cellStyle name="Normal_Book2" xfId="5"/>
    <cellStyle name="Normalny" xfId="0" builtinId="0"/>
    <cellStyle name="Normalny 12" xfId="9"/>
    <cellStyle name="Normalny 2" xfId="2"/>
    <cellStyle name="Normalny 2 2" xfId="6"/>
    <cellStyle name="Procentowy 3" xfId="10"/>
    <cellStyle name="Styl 1" xfId="7"/>
  </cellStyles>
  <dxfs count="15">
    <dxf>
      <font>
        <b/>
        <i/>
      </font>
      <fill>
        <patternFill>
          <bgColor theme="5" tint="0.79998168889431442"/>
        </patternFill>
      </fill>
    </dxf>
    <dxf>
      <font>
        <b val="0"/>
        <i/>
      </font>
      <fill>
        <patternFill>
          <bgColor theme="5" tint="0.79998168889431442"/>
        </patternFill>
      </fill>
    </dxf>
    <dxf>
      <font>
        <b val="0"/>
        <i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284215</xdr:colOff>
      <xdr:row>1</xdr:row>
      <xdr:rowOff>5023</xdr:rowOff>
    </xdr:from>
    <xdr:to>
      <xdr:col>3</xdr:col>
      <xdr:colOff>2008454</xdr:colOff>
      <xdr:row>1</xdr:row>
      <xdr:rowOff>308074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14" y="99604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pekaotfi.pl/tfi/arts.f_info_finans_inde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zoomScale="175" workbookViewId="0">
      <selection sqref="A1:G18"/>
    </sheetView>
  </sheetViews>
  <sheetFormatPr defaultRowHeight="14.25"/>
  <cols>
    <col min="1" max="1" width="2.125" style="21" customWidth="1"/>
    <col min="2" max="2" width="9" style="21" customWidth="1"/>
    <col min="3" max="3" width="5" style="21" customWidth="1"/>
    <col min="4" max="4" width="36.375" style="21" customWidth="1"/>
    <col min="5" max="5" width="9" style="21" customWidth="1"/>
    <col min="6" max="6" width="1.375" style="21" customWidth="1"/>
    <col min="7" max="7" width="9" style="21" customWidth="1"/>
    <col min="8" max="16384" width="9" style="21"/>
  </cols>
  <sheetData>
    <row r="2" spans="2:5" ht="33.75" customHeight="1"/>
    <row r="3" spans="2:5" ht="56.25" customHeight="1">
      <c r="B3" s="73" t="s">
        <v>110</v>
      </c>
      <c r="C3" s="73"/>
      <c r="D3" s="73"/>
      <c r="E3" s="73"/>
    </row>
    <row r="4" spans="2:5">
      <c r="B4" s="77" t="s">
        <v>112</v>
      </c>
      <c r="C4" s="77"/>
      <c r="D4" s="77"/>
      <c r="E4" s="77"/>
    </row>
    <row r="5" spans="2:5" ht="7.5" customHeight="1"/>
    <row r="6" spans="2:5">
      <c r="B6" s="21" t="s">
        <v>118</v>
      </c>
    </row>
    <row r="8" spans="2:5" ht="15">
      <c r="B8" s="35" t="s">
        <v>100</v>
      </c>
    </row>
    <row r="10" spans="2:5">
      <c r="C10" s="75" t="s">
        <v>101</v>
      </c>
      <c r="D10" s="75"/>
    </row>
    <row r="11" spans="2:5">
      <c r="C11" s="75" t="s">
        <v>102</v>
      </c>
      <c r="D11" s="75"/>
    </row>
    <row r="12" spans="2:5">
      <c r="C12" s="75" t="s">
        <v>104</v>
      </c>
      <c r="D12" s="75"/>
    </row>
    <row r="13" spans="2:5">
      <c r="C13" s="75" t="s">
        <v>105</v>
      </c>
      <c r="D13" s="75"/>
    </row>
    <row r="14" spans="2:5" ht="8.1" customHeight="1">
      <c r="C14" s="44"/>
      <c r="D14" s="45"/>
    </row>
    <row r="15" spans="2:5">
      <c r="C15" s="76" t="s">
        <v>103</v>
      </c>
      <c r="D15" s="76"/>
    </row>
    <row r="17" spans="2:5">
      <c r="B17" s="34" t="s">
        <v>119</v>
      </c>
    </row>
    <row r="18" spans="2:5" ht="3.75" customHeight="1"/>
    <row r="19" spans="2:5">
      <c r="B19" s="74" t="s">
        <v>109</v>
      </c>
      <c r="C19" s="74"/>
      <c r="D19" s="74"/>
      <c r="E19" s="74"/>
    </row>
    <row r="20" spans="2:5" ht="6" customHeight="1">
      <c r="B20" s="74"/>
      <c r="C20" s="74"/>
      <c r="D20" s="74"/>
      <c r="E20" s="74"/>
    </row>
  </sheetData>
  <mergeCells count="8">
    <mergeCell ref="B3:E3"/>
    <mergeCell ref="B19:E20"/>
    <mergeCell ref="C10:D10"/>
    <mergeCell ref="C11:D11"/>
    <mergeCell ref="C12:D12"/>
    <mergeCell ref="C13:D13"/>
    <mergeCell ref="C15:D15"/>
    <mergeCell ref="B4:E4"/>
  </mergeCells>
  <hyperlinks>
    <hyperlink ref="B19:E20" r:id="rId1" display="sprawozdania w internecie (www.pekaotfi.pl)"/>
    <hyperlink ref="C10:D10" location="'Połączone Zestawienie Lokat'!A1" display="Połączone zestawienie lokat"/>
    <hyperlink ref="C11:D11" location="'Połączony Bilans'!A1" display="Połączony bilans"/>
    <hyperlink ref="C12:D12" location="'Połączony Rachunek Wyniku'!A1" display="Połączony rachunek wyniku z operacji"/>
    <hyperlink ref="C13:D13" location="'Połączone Zestawienie Zmian'!A1" display="Połączone zestawienie zmian w aktywach netto"/>
    <hyperlink ref="C15:D15" location="'Połączona informacja finansowa'!A1" display="Połączona informacja finansowa"/>
  </hyperlinks>
  <pageMargins left="0.70866141732283472" right="0.70866141732283472" top="0.74803149606299213" bottom="0.74803149606299213" header="0.31496062992125984" footer="0.31496062992125984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9"/>
  <sheetViews>
    <sheetView workbookViewId="0">
      <pane xSplit="2" ySplit="6" topLeftCell="C7" activePane="bottomRight" state="frozen"/>
      <selection activeCell="F6" sqref="F6:H6"/>
      <selection pane="topRight" activeCell="F6" sqref="F6:H6"/>
      <selection pane="bottomLeft" activeCell="F6" sqref="F6:H6"/>
      <selection pane="bottomRight" activeCell="E6" sqref="E6:H6"/>
    </sheetView>
  </sheetViews>
  <sheetFormatPr defaultColWidth="0" defaultRowHeight="14.25" outlineLevelCol="1"/>
  <cols>
    <col min="1" max="1" width="3" style="21" customWidth="1"/>
    <col min="2" max="2" width="36.375" style="21" customWidth="1"/>
    <col min="3" max="6" width="9" style="21" customWidth="1"/>
    <col min="7" max="10" width="9" style="21" hidden="1" customWidth="1" outlineLevel="1"/>
    <col min="11" max="11" width="2.875" style="21" customWidth="1" collapsed="1"/>
    <col min="12" max="35" width="0" style="21" hidden="1" customWidth="1"/>
    <col min="36" max="16384" width="9" style="21" hidden="1"/>
  </cols>
  <sheetData>
    <row r="2" spans="2:11" ht="39.950000000000003" customHeight="1">
      <c r="B2" s="84" t="s">
        <v>110</v>
      </c>
      <c r="C2" s="84"/>
      <c r="D2" s="84"/>
      <c r="E2" s="84"/>
      <c r="F2" s="84"/>
      <c r="K2" s="21" t="s">
        <v>99</v>
      </c>
    </row>
    <row r="3" spans="2:11">
      <c r="B3" s="21" t="s">
        <v>118</v>
      </c>
      <c r="K3" s="21" t="s">
        <v>99</v>
      </c>
    </row>
    <row r="4" spans="2:11" ht="15">
      <c r="B4" s="35" t="s">
        <v>108</v>
      </c>
      <c r="C4" s="34" t="s">
        <v>4</v>
      </c>
    </row>
    <row r="5" spans="2:11" ht="6" customHeight="1"/>
    <row r="6" spans="2:11" ht="21" customHeight="1">
      <c r="B6" s="72" t="s">
        <v>98</v>
      </c>
      <c r="C6" s="92" t="s">
        <v>113</v>
      </c>
      <c r="D6" s="92"/>
      <c r="E6" s="92" t="s">
        <v>114</v>
      </c>
      <c r="F6" s="92"/>
      <c r="G6" s="88"/>
      <c r="H6" s="88"/>
      <c r="I6" s="88"/>
      <c r="J6" s="88"/>
    </row>
    <row r="7" spans="2:11" ht="24">
      <c r="B7" s="40" t="s">
        <v>97</v>
      </c>
      <c r="C7" s="90">
        <v>494672</v>
      </c>
      <c r="D7" s="91"/>
      <c r="E7" s="89">
        <v>406956</v>
      </c>
      <c r="F7" s="89"/>
      <c r="G7" s="88"/>
      <c r="H7" s="88"/>
      <c r="I7" s="88"/>
      <c r="J7" s="88"/>
    </row>
    <row r="8" spans="2:11">
      <c r="B8" s="40" t="s">
        <v>96</v>
      </c>
      <c r="C8" s="89">
        <v>-14931</v>
      </c>
      <c r="D8" s="89"/>
      <c r="E8" s="89">
        <v>20680</v>
      </c>
      <c r="F8" s="89"/>
      <c r="G8" s="88"/>
      <c r="H8" s="88"/>
      <c r="I8" s="88"/>
      <c r="J8" s="88"/>
    </row>
    <row r="9" spans="2:11">
      <c r="B9" s="41" t="s">
        <v>95</v>
      </c>
      <c r="C9" s="89">
        <v>-5550</v>
      </c>
      <c r="D9" s="89"/>
      <c r="E9" s="89">
        <v>-4336</v>
      </c>
      <c r="F9" s="89"/>
      <c r="G9" s="88"/>
      <c r="H9" s="88"/>
      <c r="I9" s="88"/>
      <c r="J9" s="88"/>
    </row>
    <row r="10" spans="2:11">
      <c r="B10" s="41" t="s">
        <v>94</v>
      </c>
      <c r="C10" s="89">
        <v>32123</v>
      </c>
      <c r="D10" s="89"/>
      <c r="E10" s="89">
        <v>24885</v>
      </c>
      <c r="F10" s="89"/>
      <c r="G10" s="88"/>
      <c r="H10" s="88"/>
      <c r="I10" s="88"/>
      <c r="J10" s="88"/>
    </row>
    <row r="11" spans="2:11" ht="24">
      <c r="B11" s="41" t="s">
        <v>93</v>
      </c>
      <c r="C11" s="89">
        <v>-41504</v>
      </c>
      <c r="D11" s="89"/>
      <c r="E11" s="89">
        <v>131</v>
      </c>
      <c r="F11" s="89"/>
      <c r="G11" s="88"/>
      <c r="H11" s="88"/>
      <c r="I11" s="88"/>
      <c r="J11" s="88"/>
    </row>
    <row r="12" spans="2:11" ht="24">
      <c r="B12" s="40" t="s">
        <v>92</v>
      </c>
      <c r="C12" s="89">
        <v>-14931</v>
      </c>
      <c r="D12" s="89"/>
      <c r="E12" s="89">
        <v>20680</v>
      </c>
      <c r="F12" s="89"/>
      <c r="G12" s="88"/>
      <c r="H12" s="88"/>
      <c r="I12" s="88"/>
      <c r="J12" s="88"/>
    </row>
    <row r="13" spans="2:11" ht="24">
      <c r="B13" s="40" t="s">
        <v>91</v>
      </c>
      <c r="C13" s="89">
        <v>0</v>
      </c>
      <c r="D13" s="89"/>
      <c r="E13" s="89">
        <v>0</v>
      </c>
      <c r="F13" s="89"/>
      <c r="G13" s="88"/>
      <c r="H13" s="88"/>
      <c r="I13" s="88"/>
      <c r="J13" s="88"/>
    </row>
    <row r="14" spans="2:11">
      <c r="B14" s="41" t="s">
        <v>90</v>
      </c>
      <c r="C14" s="89">
        <v>0</v>
      </c>
      <c r="D14" s="89"/>
      <c r="E14" s="89">
        <v>0</v>
      </c>
      <c r="F14" s="89"/>
      <c r="G14" s="88"/>
      <c r="H14" s="88"/>
      <c r="I14" s="88"/>
      <c r="J14" s="88"/>
    </row>
    <row r="15" spans="2:11">
      <c r="B15" s="41" t="s">
        <v>89</v>
      </c>
      <c r="C15" s="89">
        <v>0</v>
      </c>
      <c r="D15" s="89"/>
      <c r="E15" s="89">
        <v>0</v>
      </c>
      <c r="F15" s="89"/>
      <c r="G15" s="88"/>
      <c r="H15" s="88"/>
      <c r="I15" s="88"/>
      <c r="J15" s="88"/>
    </row>
    <row r="16" spans="2:11">
      <c r="B16" s="41" t="s">
        <v>88</v>
      </c>
      <c r="C16" s="89">
        <v>0</v>
      </c>
      <c r="D16" s="89"/>
      <c r="E16" s="89">
        <v>0</v>
      </c>
      <c r="F16" s="89"/>
      <c r="G16" s="88"/>
      <c r="H16" s="88"/>
      <c r="I16" s="88"/>
      <c r="J16" s="88"/>
    </row>
    <row r="17" spans="2:10" ht="24">
      <c r="B17" s="40" t="s">
        <v>87</v>
      </c>
      <c r="C17" s="89">
        <v>-37505</v>
      </c>
      <c r="D17" s="89"/>
      <c r="E17" s="89">
        <v>145461</v>
      </c>
      <c r="F17" s="89"/>
      <c r="G17" s="88"/>
      <c r="H17" s="88"/>
      <c r="I17" s="88"/>
      <c r="J17" s="88"/>
    </row>
    <row r="18" spans="2:10" ht="24">
      <c r="B18" s="41" t="s">
        <v>86</v>
      </c>
      <c r="C18" s="89">
        <v>115585</v>
      </c>
      <c r="D18" s="89"/>
      <c r="E18" s="89">
        <v>244549</v>
      </c>
      <c r="F18" s="89"/>
      <c r="G18" s="88"/>
      <c r="H18" s="88"/>
      <c r="I18" s="88"/>
      <c r="J18" s="88"/>
    </row>
    <row r="19" spans="2:10" ht="24">
      <c r="B19" s="41" t="s">
        <v>85</v>
      </c>
      <c r="C19" s="89">
        <v>-153090</v>
      </c>
      <c r="D19" s="89"/>
      <c r="E19" s="89">
        <v>-99088</v>
      </c>
      <c r="F19" s="89"/>
      <c r="G19" s="88"/>
      <c r="H19" s="88"/>
      <c r="I19" s="88"/>
      <c r="J19" s="88"/>
    </row>
    <row r="20" spans="2:10" ht="24">
      <c r="B20" s="40" t="s">
        <v>84</v>
      </c>
      <c r="C20" s="89">
        <v>-52436</v>
      </c>
      <c r="D20" s="89"/>
      <c r="E20" s="89">
        <v>166141</v>
      </c>
      <c r="F20" s="89"/>
      <c r="G20" s="88"/>
      <c r="H20" s="88"/>
      <c r="I20" s="88"/>
      <c r="J20" s="88"/>
    </row>
    <row r="21" spans="2:10" ht="24">
      <c r="B21" s="40" t="s">
        <v>83</v>
      </c>
      <c r="C21" s="89">
        <v>442236</v>
      </c>
      <c r="D21" s="89"/>
      <c r="E21" s="89">
        <v>494672</v>
      </c>
      <c r="F21" s="89"/>
      <c r="G21" s="88"/>
      <c r="H21" s="88"/>
      <c r="I21" s="88"/>
      <c r="J21" s="88"/>
    </row>
    <row r="22" spans="2:10" ht="24">
      <c r="B22" s="40" t="s">
        <v>82</v>
      </c>
      <c r="C22" s="89">
        <v>488170</v>
      </c>
      <c r="D22" s="89"/>
      <c r="E22" s="89">
        <v>405667</v>
      </c>
      <c r="F22" s="89"/>
      <c r="G22" s="88"/>
      <c r="H22" s="88"/>
      <c r="I22" s="88"/>
      <c r="J22" s="88"/>
    </row>
    <row r="24" spans="2:10">
      <c r="B24" s="42"/>
      <c r="C24" s="42"/>
      <c r="D24" s="42"/>
      <c r="E24" s="42"/>
      <c r="F24" s="42"/>
    </row>
    <row r="25" spans="2:10">
      <c r="B25" s="43" t="s">
        <v>111</v>
      </c>
      <c r="C25" s="43"/>
      <c r="D25" s="43"/>
      <c r="E25" s="42"/>
      <c r="F25" s="42"/>
    </row>
    <row r="26" spans="2:10">
      <c r="B26" s="42" t="s">
        <v>111</v>
      </c>
      <c r="C26" s="42"/>
      <c r="D26" s="42"/>
      <c r="E26" s="42"/>
      <c r="F26" s="42"/>
    </row>
    <row r="27" spans="2:10">
      <c r="B27" s="42" t="s">
        <v>111</v>
      </c>
      <c r="C27" s="42"/>
      <c r="D27" s="42"/>
      <c r="E27" s="42"/>
      <c r="F27" s="42"/>
    </row>
    <row r="28" spans="2:10">
      <c r="B28" s="42" t="s">
        <v>111</v>
      </c>
      <c r="C28" s="42"/>
      <c r="D28" s="42"/>
      <c r="E28" s="42"/>
      <c r="F28" s="42"/>
    </row>
    <row r="29" spans="2:10">
      <c r="B29" s="42" t="s">
        <v>111</v>
      </c>
      <c r="C29" s="42"/>
      <c r="D29" s="42"/>
      <c r="E29" s="42"/>
      <c r="F29" s="42"/>
    </row>
    <row r="30" spans="2:10">
      <c r="B30" s="42"/>
      <c r="C30" s="42"/>
      <c r="D30" s="42"/>
      <c r="E30" s="42"/>
      <c r="F30" s="42"/>
    </row>
    <row r="31" spans="2:10">
      <c r="B31" s="42"/>
      <c r="C31" s="42"/>
      <c r="D31" s="42"/>
      <c r="E31" s="42"/>
      <c r="F31" s="42"/>
    </row>
    <row r="32" spans="2:10">
      <c r="B32" s="42"/>
      <c r="C32" s="42"/>
      <c r="D32" s="42"/>
      <c r="E32" s="42"/>
      <c r="F32" s="42"/>
    </row>
    <row r="33" spans="2:6">
      <c r="B33" s="42"/>
      <c r="C33" s="42"/>
      <c r="D33" s="42"/>
      <c r="E33" s="42"/>
      <c r="F33" s="42"/>
    </row>
    <row r="34" spans="2:6">
      <c r="B34" s="42"/>
      <c r="C34" s="42"/>
      <c r="D34" s="42"/>
      <c r="E34" s="42"/>
      <c r="F34" s="42"/>
    </row>
    <row r="35" spans="2:6">
      <c r="B35" s="42"/>
      <c r="C35" s="42"/>
      <c r="D35" s="42"/>
      <c r="E35" s="42"/>
      <c r="F35" s="42"/>
    </row>
    <row r="36" spans="2:6">
      <c r="B36" s="42"/>
      <c r="C36" s="42"/>
      <c r="D36" s="42"/>
      <c r="E36" s="42"/>
      <c r="F36" s="42"/>
    </row>
    <row r="37" spans="2:6">
      <c r="B37" s="42"/>
      <c r="C37" s="42"/>
      <c r="D37" s="42"/>
      <c r="E37" s="42"/>
      <c r="F37" s="42"/>
    </row>
    <row r="38" spans="2:6">
      <c r="B38" s="42"/>
      <c r="C38" s="42"/>
      <c r="D38" s="42"/>
      <c r="E38" s="42"/>
      <c r="F38" s="42"/>
    </row>
    <row r="39" spans="2:6">
      <c r="B39" s="42"/>
      <c r="C39" s="42"/>
      <c r="D39" s="42"/>
      <c r="E39" s="42"/>
      <c r="F39" s="42"/>
    </row>
  </sheetData>
  <mergeCells count="69">
    <mergeCell ref="C7:D7"/>
    <mergeCell ref="E7:F7"/>
    <mergeCell ref="G7:H7"/>
    <mergeCell ref="I7:J7"/>
    <mergeCell ref="B2:F2"/>
    <mergeCell ref="C6:D6"/>
    <mergeCell ref="E6:F6"/>
    <mergeCell ref="G6:H6"/>
    <mergeCell ref="I6:J6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2:D22"/>
    <mergeCell ref="E22:F22"/>
    <mergeCell ref="G22:H22"/>
    <mergeCell ref="I22:J22"/>
    <mergeCell ref="C20:D20"/>
    <mergeCell ref="E20:F20"/>
    <mergeCell ref="G20:H20"/>
    <mergeCell ref="I20:J20"/>
    <mergeCell ref="C21:D21"/>
    <mergeCell ref="E21:F21"/>
    <mergeCell ref="G21:H21"/>
    <mergeCell ref="I21:J21"/>
  </mergeCells>
  <conditionalFormatting sqref="C7:D7">
    <cfRule type="cellIs" dxfId="2" priority="14" operator="notEqual">
      <formula>$E$21</formula>
    </cfRule>
  </conditionalFormatting>
  <conditionalFormatting sqref="C8:D8">
    <cfRule type="cellIs" dxfId="1" priority="7" operator="notEqual">
      <formula>SUM($C$9:$D$11)</formula>
    </cfRule>
  </conditionalFormatting>
  <conditionalFormatting sqref="C7:D11 C18:D19">
    <cfRule type="cellIs" dxfId="0" priority="54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&amp;L&amp;8Pekao Strategie Funduszowe SFIO&amp;C&amp;9str. &amp;P / &amp;N&amp;R&amp;9Połączone Zestawienie Zmian</oddHeader>
    <oddFooter>&amp;L&amp;9Sprawozdanie roczne&amp;C&amp;9s. &amp;P / &amp;N TAB&amp;R&amp;9 31.12.2018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115" workbookViewId="0">
      <pane xSplit="2" ySplit="7" topLeftCell="C20" activePane="bottomRight" state="frozen"/>
      <selection pane="topRight"/>
      <selection pane="bottomLeft"/>
      <selection pane="bottomRight"/>
    </sheetView>
  </sheetViews>
  <sheetFormatPr defaultRowHeight="14.25" outlineLevelCol="1"/>
  <cols>
    <col min="1" max="1" width="2" customWidth="1"/>
    <col min="2" max="2" width="44.375" customWidth="1"/>
    <col min="3" max="8" width="11" customWidth="1"/>
    <col min="9" max="10" width="11" customWidth="1" outlineLevel="1"/>
    <col min="11" max="14" width="13.75" customWidth="1" outlineLevel="1"/>
    <col min="15" max="15" width="2.25" customWidth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78" t="str">
        <f>IFERROR(Fund_Full,"Nazwa Umbrelli")</f>
        <v>Nazwa Umbrelli</v>
      </c>
      <c r="C2" s="78"/>
      <c r="D2" s="78"/>
      <c r="E2" s="7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tr">
        <f>IFERROR(OP_TG_1," -- przelicz -- ")</f>
        <v xml:space="preserve"> -- przelicz -- 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9" t="e">
        <f>+OP_TG_2</f>
        <v>#REF!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47"/>
      <c r="C6" s="79">
        <v>43465</v>
      </c>
      <c r="D6" s="79"/>
      <c r="E6" s="79"/>
      <c r="F6" s="79">
        <v>43100</v>
      </c>
      <c r="G6" s="79"/>
      <c r="H6" s="79"/>
      <c r="I6" s="80"/>
      <c r="J6" s="80"/>
      <c r="K6" s="80"/>
      <c r="L6" s="80"/>
      <c r="M6" s="80"/>
      <c r="N6" s="80"/>
    </row>
    <row r="7" spans="1:14" ht="63.75">
      <c r="B7" s="46" t="s">
        <v>43</v>
      </c>
      <c r="C7" s="46" t="s">
        <v>115</v>
      </c>
      <c r="D7" s="46" t="s">
        <v>116</v>
      </c>
      <c r="E7" s="46" t="s">
        <v>117</v>
      </c>
      <c r="F7" s="46" t="s">
        <v>115</v>
      </c>
      <c r="G7" s="46" t="s">
        <v>116</v>
      </c>
      <c r="H7" s="46" t="s">
        <v>117</v>
      </c>
    </row>
    <row r="8" spans="1:14">
      <c r="B8" s="5" t="s">
        <v>42</v>
      </c>
      <c r="C8" s="6">
        <v>0</v>
      </c>
      <c r="D8" s="6">
        <v>0</v>
      </c>
      <c r="E8" s="7">
        <v>0</v>
      </c>
      <c r="F8" s="6">
        <v>0</v>
      </c>
      <c r="G8" s="6">
        <v>0</v>
      </c>
      <c r="H8" s="7">
        <v>0</v>
      </c>
    </row>
    <row r="9" spans="1:14">
      <c r="B9" s="5" t="s">
        <v>41</v>
      </c>
      <c r="C9" s="6">
        <v>0</v>
      </c>
      <c r="D9" s="6">
        <v>0</v>
      </c>
      <c r="E9" s="7">
        <v>0</v>
      </c>
      <c r="F9" s="6">
        <v>0</v>
      </c>
      <c r="G9" s="6">
        <v>0</v>
      </c>
      <c r="H9" s="7">
        <v>0</v>
      </c>
    </row>
    <row r="10" spans="1:14">
      <c r="B10" s="5" t="s">
        <v>40</v>
      </c>
      <c r="C10" s="6">
        <v>0</v>
      </c>
      <c r="D10" s="6">
        <v>0</v>
      </c>
      <c r="E10" s="7">
        <v>0</v>
      </c>
      <c r="F10" s="6">
        <v>0</v>
      </c>
      <c r="G10" s="6">
        <v>0</v>
      </c>
      <c r="H10" s="7">
        <v>0</v>
      </c>
    </row>
    <row r="11" spans="1:14">
      <c r="B11" s="5" t="s">
        <v>39</v>
      </c>
      <c r="C11" s="6">
        <v>0</v>
      </c>
      <c r="D11" s="6">
        <v>0</v>
      </c>
      <c r="E11" s="7">
        <v>0</v>
      </c>
      <c r="F11" s="6">
        <v>0</v>
      </c>
      <c r="G11" s="6">
        <v>0</v>
      </c>
      <c r="H11" s="7">
        <v>0</v>
      </c>
    </row>
    <row r="12" spans="1:14">
      <c r="B12" s="5" t="s">
        <v>38</v>
      </c>
      <c r="C12" s="6">
        <v>0</v>
      </c>
      <c r="D12" s="6">
        <v>0</v>
      </c>
      <c r="E12" s="7">
        <v>0</v>
      </c>
      <c r="F12" s="6">
        <v>0</v>
      </c>
      <c r="G12" s="6">
        <v>0</v>
      </c>
      <c r="H12" s="7">
        <v>0</v>
      </c>
    </row>
    <row r="13" spans="1:14">
      <c r="B13" s="5" t="s">
        <v>37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7">
        <v>0</v>
      </c>
    </row>
    <row r="14" spans="1:14">
      <c r="B14" s="5" t="s">
        <v>36</v>
      </c>
      <c r="C14" s="6">
        <v>71140</v>
      </c>
      <c r="D14" s="6">
        <v>72835</v>
      </c>
      <c r="E14" s="7">
        <v>16.399999999999999</v>
      </c>
      <c r="F14" s="6">
        <v>155068</v>
      </c>
      <c r="G14" s="6">
        <v>157112</v>
      </c>
      <c r="H14" s="7">
        <v>31.33</v>
      </c>
    </row>
    <row r="15" spans="1:14">
      <c r="B15" s="5" t="s">
        <v>35</v>
      </c>
      <c r="C15" s="6">
        <v>0</v>
      </c>
      <c r="D15" s="6">
        <v>330</v>
      </c>
      <c r="E15" s="7">
        <v>7.0000000000000007E-2</v>
      </c>
      <c r="F15" s="6">
        <v>0</v>
      </c>
      <c r="G15" s="6">
        <v>6295</v>
      </c>
      <c r="H15" s="7">
        <v>1.26</v>
      </c>
    </row>
    <row r="16" spans="1:14">
      <c r="B16" s="5" t="s">
        <v>34</v>
      </c>
      <c r="C16" s="6">
        <v>0</v>
      </c>
      <c r="D16" s="6">
        <v>0</v>
      </c>
      <c r="E16" s="7">
        <v>0</v>
      </c>
      <c r="F16" s="6">
        <v>0</v>
      </c>
      <c r="G16" s="6">
        <v>0</v>
      </c>
      <c r="H16" s="7">
        <v>0</v>
      </c>
    </row>
    <row r="17" spans="2:8">
      <c r="B17" s="5" t="s">
        <v>33</v>
      </c>
      <c r="C17" s="6">
        <v>0</v>
      </c>
      <c r="D17" s="6">
        <v>0</v>
      </c>
      <c r="E17" s="7">
        <v>0</v>
      </c>
      <c r="F17" s="6">
        <v>0</v>
      </c>
      <c r="G17" s="6">
        <v>0</v>
      </c>
      <c r="H17" s="7">
        <v>0</v>
      </c>
    </row>
    <row r="18" spans="2:8">
      <c r="B18" s="5" t="s">
        <v>32</v>
      </c>
      <c r="C18" s="6">
        <v>0</v>
      </c>
      <c r="D18" s="6">
        <v>0</v>
      </c>
      <c r="E18" s="7">
        <v>0</v>
      </c>
      <c r="F18" s="6">
        <v>0</v>
      </c>
      <c r="G18" s="6">
        <v>0</v>
      </c>
      <c r="H18" s="7">
        <v>0</v>
      </c>
    </row>
    <row r="19" spans="2:8">
      <c r="B19" s="5" t="s">
        <v>31</v>
      </c>
      <c r="C19" s="6">
        <v>295241</v>
      </c>
      <c r="D19" s="6">
        <v>282499</v>
      </c>
      <c r="E19" s="7">
        <v>63.61</v>
      </c>
      <c r="F19" s="6">
        <v>284015</v>
      </c>
      <c r="G19" s="6">
        <v>307068</v>
      </c>
      <c r="H19" s="7">
        <v>61.24</v>
      </c>
    </row>
    <row r="20" spans="2:8">
      <c r="B20" s="5" t="s">
        <v>30</v>
      </c>
      <c r="C20" s="6">
        <v>0</v>
      </c>
      <c r="D20" s="6">
        <v>0</v>
      </c>
      <c r="E20" s="7">
        <v>0</v>
      </c>
      <c r="F20" s="6">
        <v>0</v>
      </c>
      <c r="G20" s="6">
        <v>0</v>
      </c>
      <c r="H20" s="7">
        <v>0</v>
      </c>
    </row>
    <row r="21" spans="2:8">
      <c r="B21" s="5" t="s">
        <v>29</v>
      </c>
      <c r="C21" s="6">
        <v>0</v>
      </c>
      <c r="D21" s="6">
        <v>0</v>
      </c>
      <c r="E21" s="7">
        <v>0</v>
      </c>
      <c r="F21" s="6">
        <v>0</v>
      </c>
      <c r="G21" s="6">
        <v>0</v>
      </c>
      <c r="H21" s="7">
        <v>0</v>
      </c>
    </row>
    <row r="22" spans="2:8">
      <c r="B22" s="5" t="s">
        <v>28</v>
      </c>
      <c r="C22" s="6">
        <v>2789</v>
      </c>
      <c r="D22" s="6">
        <v>2789</v>
      </c>
      <c r="E22" s="7">
        <v>0.63</v>
      </c>
      <c r="F22" s="6">
        <v>104</v>
      </c>
      <c r="G22" s="6">
        <v>104</v>
      </c>
      <c r="H22" s="7">
        <v>0.02</v>
      </c>
    </row>
    <row r="23" spans="2:8">
      <c r="B23" s="5" t="s">
        <v>27</v>
      </c>
      <c r="C23" s="6">
        <v>0</v>
      </c>
      <c r="D23" s="6">
        <v>0</v>
      </c>
      <c r="E23" s="7">
        <v>0</v>
      </c>
      <c r="F23" s="6">
        <v>0</v>
      </c>
      <c r="G23" s="6">
        <v>0</v>
      </c>
      <c r="H23" s="7">
        <v>0</v>
      </c>
    </row>
    <row r="24" spans="2:8">
      <c r="B24" s="5" t="s">
        <v>26</v>
      </c>
      <c r="C24" s="6">
        <v>0</v>
      </c>
      <c r="D24" s="6">
        <v>0</v>
      </c>
      <c r="E24" s="7">
        <v>0</v>
      </c>
      <c r="F24" s="6">
        <v>0</v>
      </c>
      <c r="G24" s="6">
        <v>0</v>
      </c>
      <c r="H24" s="7">
        <v>0</v>
      </c>
    </row>
    <row r="25" spans="2:8">
      <c r="B25" s="5" t="s">
        <v>25</v>
      </c>
      <c r="C25" s="6">
        <v>0</v>
      </c>
      <c r="D25" s="6">
        <v>0</v>
      </c>
      <c r="E25" s="7">
        <v>0</v>
      </c>
      <c r="F25" s="6">
        <v>0</v>
      </c>
      <c r="G25" s="6">
        <v>0</v>
      </c>
      <c r="H25" s="7">
        <v>0</v>
      </c>
    </row>
    <row r="26" spans="2:8">
      <c r="B26" s="5" t="s">
        <v>24</v>
      </c>
      <c r="C26" s="6">
        <v>0</v>
      </c>
      <c r="D26" s="6">
        <v>0</v>
      </c>
      <c r="E26" s="7">
        <v>0</v>
      </c>
      <c r="F26" s="6">
        <v>0</v>
      </c>
      <c r="G26" s="6">
        <v>0</v>
      </c>
      <c r="H26" s="7">
        <v>0</v>
      </c>
    </row>
    <row r="27" spans="2:8">
      <c r="B27" s="8" t="s">
        <v>23</v>
      </c>
      <c r="C27" s="9">
        <v>369170</v>
      </c>
      <c r="D27" s="9">
        <v>358453</v>
      </c>
      <c r="E27" s="10">
        <v>80.709999999999994</v>
      </c>
      <c r="F27" s="9">
        <v>439187</v>
      </c>
      <c r="G27" s="9">
        <v>470579</v>
      </c>
      <c r="H27" s="10">
        <v>93.85</v>
      </c>
    </row>
    <row r="28" spans="2:8" ht="7.5" customHeight="1"/>
  </sheetData>
  <mergeCells count="5">
    <mergeCell ref="B2:E2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29" orientation="portrait"/>
  <headerFooter>
    <oddHeader>&amp;C&amp;9str. &amp;P / &amp;N&amp;R&amp;9&amp;A</oddHeader>
    <oddFooter>&amp;L&amp;9Sprawozdanie roczne&amp;C&amp;9s. &amp;P / &amp;N TAB&amp;R&amp;9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110" zoomScaleNormal="110" workbookViewId="0">
      <pane xSplit="2" ySplit="7" topLeftCell="C17" activePane="bottomRight" state="frozen"/>
      <selection pane="topRight"/>
      <selection pane="bottomLeft"/>
      <selection pane="bottomRight"/>
    </sheetView>
  </sheetViews>
  <sheetFormatPr defaultRowHeight="14.25" outlineLevelCol="1"/>
  <cols>
    <col min="1" max="1" width="2.25" customWidth="1"/>
    <col min="2" max="2" width="45.25" customWidth="1"/>
    <col min="3" max="3" width="14.875" customWidth="1"/>
    <col min="4" max="4" width="14.375" customWidth="1"/>
    <col min="5" max="6" width="14.375" customWidth="1" outlineLevel="1"/>
    <col min="7" max="7" width="3.25" customWidth="1"/>
  </cols>
  <sheetData>
    <row r="1" spans="2:4" ht="7.5" customHeight="1"/>
    <row r="2" spans="2:4" ht="39.950000000000003" customHeight="1">
      <c r="B2" s="81" t="str">
        <f>IFERROR(Fund_Full,"Nazwa Umbrelli")</f>
        <v>Nazwa Umbrelli</v>
      </c>
      <c r="C2" s="81"/>
      <c r="D2" s="81"/>
    </row>
    <row r="3" spans="2:4">
      <c r="B3" t="str">
        <f>IFERROR(OP_BI_1," -- przelicz -- ")</f>
        <v xml:space="preserve"> -- przelicz -- </v>
      </c>
    </row>
    <row r="4" spans="2:4" ht="15">
      <c r="B4" s="20" t="e">
        <f>+OP_BI_2</f>
        <v>#REF!</v>
      </c>
      <c r="C4" s="2" t="e">
        <f>+OP_BI_3</f>
        <v>#REF!</v>
      </c>
    </row>
    <row r="5" spans="2:4" ht="8.25" customHeight="1"/>
    <row r="6" spans="2:4">
      <c r="B6" s="46" t="s">
        <v>13</v>
      </c>
      <c r="C6" s="48">
        <v>43465</v>
      </c>
      <c r="D6" s="48">
        <v>43100</v>
      </c>
    </row>
    <row r="7" spans="2:4">
      <c r="B7" s="16" t="s">
        <v>11</v>
      </c>
      <c r="C7" s="17">
        <v>444102</v>
      </c>
      <c r="D7" s="17">
        <v>501426</v>
      </c>
    </row>
    <row r="8" spans="2:4">
      <c r="B8" s="18" t="s">
        <v>62</v>
      </c>
      <c r="C8" s="6">
        <v>17659</v>
      </c>
      <c r="D8" s="6">
        <v>12626</v>
      </c>
    </row>
    <row r="9" spans="2:4">
      <c r="B9" s="18" t="s">
        <v>61</v>
      </c>
      <c r="C9" s="6">
        <v>2541</v>
      </c>
      <c r="D9" s="6">
        <v>187</v>
      </c>
    </row>
    <row r="10" spans="2:4" ht="25.5">
      <c r="B10" s="18" t="s">
        <v>60</v>
      </c>
      <c r="C10" s="6">
        <v>65091</v>
      </c>
      <c r="D10" s="6">
        <v>18000</v>
      </c>
    </row>
    <row r="11" spans="2:4">
      <c r="B11" s="18" t="s">
        <v>59</v>
      </c>
      <c r="C11" s="6">
        <v>72835</v>
      </c>
      <c r="D11" s="6">
        <v>157112</v>
      </c>
    </row>
    <row r="12" spans="2:4">
      <c r="B12" s="18" t="s">
        <v>57</v>
      </c>
      <c r="C12" s="6">
        <v>72835</v>
      </c>
      <c r="D12" s="6">
        <v>157112</v>
      </c>
    </row>
    <row r="13" spans="2:4" ht="25.5">
      <c r="B13" s="18" t="s">
        <v>58</v>
      </c>
      <c r="C13" s="6">
        <v>285976</v>
      </c>
      <c r="D13" s="6">
        <v>313501</v>
      </c>
    </row>
    <row r="14" spans="2:4">
      <c r="B14" s="18" t="s">
        <v>57</v>
      </c>
      <c r="C14" s="6">
        <v>0</v>
      </c>
      <c r="D14" s="6">
        <v>0</v>
      </c>
    </row>
    <row r="15" spans="2:4">
      <c r="B15" s="18" t="s">
        <v>56</v>
      </c>
      <c r="C15" s="6">
        <v>0</v>
      </c>
      <c r="D15" s="6">
        <v>0</v>
      </c>
    </row>
    <row r="16" spans="2:4">
      <c r="B16" s="18" t="s">
        <v>55</v>
      </c>
      <c r="C16" s="6">
        <v>0</v>
      </c>
      <c r="D16" s="6">
        <v>0</v>
      </c>
    </row>
    <row r="17" spans="2:4">
      <c r="B17" s="16" t="s">
        <v>9</v>
      </c>
      <c r="C17" s="17">
        <v>1866</v>
      </c>
      <c r="D17" s="17">
        <v>6754</v>
      </c>
    </row>
    <row r="18" spans="2:4">
      <c r="B18" s="18" t="s">
        <v>54</v>
      </c>
      <c r="C18" s="6">
        <v>1866</v>
      </c>
      <c r="D18" s="6">
        <v>6754</v>
      </c>
    </row>
    <row r="19" spans="2:4">
      <c r="B19" s="18" t="s">
        <v>53</v>
      </c>
      <c r="C19" s="6">
        <v>0</v>
      </c>
      <c r="D19" s="6">
        <v>0</v>
      </c>
    </row>
    <row r="20" spans="2:4">
      <c r="B20" s="16" t="s">
        <v>52</v>
      </c>
      <c r="C20" s="17">
        <v>442236</v>
      </c>
      <c r="D20" s="17">
        <v>494672</v>
      </c>
    </row>
    <row r="21" spans="2:4">
      <c r="B21" s="16" t="s">
        <v>51</v>
      </c>
      <c r="C21" s="17">
        <v>390082</v>
      </c>
      <c r="D21" s="17">
        <v>427587</v>
      </c>
    </row>
    <row r="22" spans="2:4">
      <c r="B22" s="18" t="s">
        <v>50</v>
      </c>
      <c r="C22" s="6">
        <v>1362241</v>
      </c>
      <c r="D22" s="6">
        <v>1246656</v>
      </c>
    </row>
    <row r="23" spans="2:4">
      <c r="B23" s="18" t="s">
        <v>49</v>
      </c>
      <c r="C23" s="6">
        <v>-972159</v>
      </c>
      <c r="D23" s="6">
        <v>-819069</v>
      </c>
    </row>
    <row r="24" spans="2:4">
      <c r="B24" s="16" t="s">
        <v>48</v>
      </c>
      <c r="C24" s="17">
        <v>63866</v>
      </c>
      <c r="D24" s="17">
        <v>60153</v>
      </c>
    </row>
    <row r="25" spans="2:4" ht="25.5">
      <c r="B25" s="18" t="s">
        <v>47</v>
      </c>
      <c r="C25" s="6">
        <v>-9414</v>
      </c>
      <c r="D25" s="6">
        <v>58834</v>
      </c>
    </row>
    <row r="26" spans="2:4" ht="25.5">
      <c r="B26" s="18" t="s">
        <v>46</v>
      </c>
      <c r="C26" s="6">
        <v>73280</v>
      </c>
      <c r="D26" s="6">
        <v>1319</v>
      </c>
    </row>
    <row r="27" spans="2:4" ht="25.5">
      <c r="B27" s="16" t="s">
        <v>45</v>
      </c>
      <c r="C27" s="17">
        <v>-11712</v>
      </c>
      <c r="D27" s="17">
        <v>30233</v>
      </c>
    </row>
    <row r="28" spans="2:4" ht="25.5">
      <c r="B28" s="16" t="s">
        <v>44</v>
      </c>
      <c r="C28" s="17">
        <v>442236</v>
      </c>
      <c r="D28" s="17">
        <v>517973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32" orientation="portrait"/>
  <headerFooter>
    <oddHeader>&amp;C&amp;9str. &amp;P / &amp;N&amp;R&amp;9&amp;A</oddHeader>
    <oddFooter>&amp;L&amp;9Sprawozdanie roczne&amp;C&amp;9s. &amp;P / &amp;N TAB&amp;R&amp;9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5"/>
  <sheetViews>
    <sheetView zoomScale="175" workbookViewId="0">
      <pane xSplit="2" ySplit="7" topLeftCell="C32" activePane="bottomRight" state="frozen"/>
      <selection pane="topRight"/>
      <selection pane="bottomLeft"/>
      <selection pane="bottomRight"/>
    </sheetView>
  </sheetViews>
  <sheetFormatPr defaultRowHeight="14.25" outlineLevelCol="1"/>
  <cols>
    <col min="1" max="1" width="2.75" customWidth="1"/>
    <col min="2" max="2" width="45.375" customWidth="1"/>
    <col min="3" max="5" width="13.75" customWidth="1"/>
    <col min="6" max="6" width="13.75" customWidth="1" outlineLevel="1"/>
    <col min="7" max="7" width="2.25" customWidth="1"/>
  </cols>
  <sheetData>
    <row r="2" spans="2:4" ht="39" customHeight="1">
      <c r="B2" s="81" t="str">
        <f>IFERROR(Fund_Full,"Nazwa Umbrelli")</f>
        <v>Nazwa Umbrelli</v>
      </c>
      <c r="C2" s="81"/>
      <c r="D2" s="81"/>
    </row>
    <row r="3" spans="2:4">
      <c r="B3" t="str">
        <f>IFERROR(OP_RW_1," -- przelicz -- ")</f>
        <v xml:space="preserve"> -- przelicz -- </v>
      </c>
    </row>
    <row r="4" spans="2:4" ht="15">
      <c r="B4" s="20" t="e">
        <f>+OP_RW_2</f>
        <v>#REF!</v>
      </c>
      <c r="C4" s="2" t="e">
        <f>+OP_RW_3</f>
        <v>#REF!</v>
      </c>
    </row>
    <row r="6" spans="2:4" ht="24">
      <c r="B6" s="49" t="s">
        <v>22</v>
      </c>
      <c r="C6" s="50" t="s">
        <v>113</v>
      </c>
      <c r="D6" s="50" t="s">
        <v>114</v>
      </c>
    </row>
    <row r="7" spans="2:4">
      <c r="B7" s="8" t="s">
        <v>20</v>
      </c>
      <c r="C7" s="9">
        <v>4077</v>
      </c>
      <c r="D7" s="9">
        <v>3517</v>
      </c>
    </row>
    <row r="8" spans="2:4">
      <c r="B8" s="12" t="s">
        <v>0</v>
      </c>
      <c r="C8" s="11">
        <v>1041</v>
      </c>
      <c r="D8" s="11">
        <v>125</v>
      </c>
    </row>
    <row r="9" spans="2:4">
      <c r="B9" s="12" t="s">
        <v>81</v>
      </c>
      <c r="C9" s="11">
        <v>3029</v>
      </c>
      <c r="D9" s="11">
        <v>3144</v>
      </c>
    </row>
    <row r="10" spans="2:4">
      <c r="B10" s="12" t="s">
        <v>80</v>
      </c>
      <c r="C10" s="11">
        <v>0</v>
      </c>
      <c r="D10" s="11">
        <v>0</v>
      </c>
    </row>
    <row r="11" spans="2:4">
      <c r="B11" s="12" t="s">
        <v>79</v>
      </c>
      <c r="C11" s="11">
        <v>0</v>
      </c>
      <c r="D11" s="11">
        <v>246</v>
      </c>
    </row>
    <row r="12" spans="2:4">
      <c r="B12" s="12" t="s">
        <v>68</v>
      </c>
      <c r="C12" s="11">
        <v>7</v>
      </c>
      <c r="D12" s="11">
        <v>2</v>
      </c>
    </row>
    <row r="13" spans="2:4">
      <c r="B13" s="8" t="s">
        <v>78</v>
      </c>
      <c r="C13" s="9">
        <v>9627</v>
      </c>
      <c r="D13" s="9">
        <v>7853</v>
      </c>
    </row>
    <row r="14" spans="2:4">
      <c r="B14" s="12" t="s">
        <v>77</v>
      </c>
      <c r="C14" s="11">
        <v>9188</v>
      </c>
      <c r="D14" s="11">
        <v>7655</v>
      </c>
    </row>
    <row r="15" spans="2:4">
      <c r="B15" s="12" t="s">
        <v>76</v>
      </c>
      <c r="C15" s="11">
        <v>0</v>
      </c>
      <c r="D15" s="11">
        <v>0</v>
      </c>
    </row>
    <row r="16" spans="2:4">
      <c r="B16" s="12" t="s">
        <v>1</v>
      </c>
      <c r="C16" s="11">
        <v>157</v>
      </c>
      <c r="D16" s="11">
        <v>149</v>
      </c>
    </row>
    <row r="17" spans="2:4">
      <c r="B17" s="12" t="s">
        <v>75</v>
      </c>
      <c r="C17" s="11">
        <v>0</v>
      </c>
      <c r="D17" s="11">
        <v>0</v>
      </c>
    </row>
    <row r="18" spans="2:4">
      <c r="B18" s="12" t="s">
        <v>74</v>
      </c>
      <c r="C18" s="11">
        <v>14</v>
      </c>
      <c r="D18" s="11">
        <v>14</v>
      </c>
    </row>
    <row r="19" spans="2:4">
      <c r="B19" s="12" t="s">
        <v>73</v>
      </c>
      <c r="C19" s="11">
        <v>0</v>
      </c>
      <c r="D19" s="11">
        <v>0</v>
      </c>
    </row>
    <row r="20" spans="2:4">
      <c r="B20" s="12" t="s">
        <v>72</v>
      </c>
      <c r="C20" s="11">
        <v>0</v>
      </c>
      <c r="D20" s="11">
        <v>0</v>
      </c>
    </row>
    <row r="21" spans="2:4">
      <c r="B21" s="12" t="s">
        <v>71</v>
      </c>
      <c r="C21" s="11">
        <v>0</v>
      </c>
      <c r="D21" s="11">
        <v>0</v>
      </c>
    </row>
    <row r="22" spans="2:4">
      <c r="B22" s="12" t="s">
        <v>70</v>
      </c>
      <c r="C22" s="11">
        <v>0</v>
      </c>
      <c r="D22" s="11">
        <v>0</v>
      </c>
    </row>
    <row r="23" spans="2:4">
      <c r="B23" s="12" t="s">
        <v>2</v>
      </c>
      <c r="C23" s="11">
        <v>24</v>
      </c>
      <c r="D23" s="11">
        <v>35</v>
      </c>
    </row>
    <row r="24" spans="2:4">
      <c r="B24" s="12" t="s">
        <v>69</v>
      </c>
      <c r="C24" s="11">
        <v>0</v>
      </c>
      <c r="D24" s="11">
        <v>0</v>
      </c>
    </row>
    <row r="25" spans="2:4">
      <c r="B25" s="12" t="s">
        <v>3</v>
      </c>
      <c r="C25" s="11">
        <v>244</v>
      </c>
      <c r="D25" s="11">
        <v>0</v>
      </c>
    </row>
    <row r="26" spans="2:4">
      <c r="B26" s="12" t="s">
        <v>68</v>
      </c>
      <c r="C26" s="11">
        <v>0</v>
      </c>
      <c r="D26" s="11">
        <v>0</v>
      </c>
    </row>
    <row r="27" spans="2:4">
      <c r="B27" s="8" t="s">
        <v>67</v>
      </c>
      <c r="C27" s="9">
        <v>0</v>
      </c>
      <c r="D27" s="9">
        <v>0</v>
      </c>
    </row>
    <row r="28" spans="2:4">
      <c r="B28" s="8" t="s">
        <v>18</v>
      </c>
      <c r="C28" s="9">
        <v>9627</v>
      </c>
      <c r="D28" s="9">
        <v>7853</v>
      </c>
    </row>
    <row r="29" spans="2:4">
      <c r="B29" s="8" t="s">
        <v>66</v>
      </c>
      <c r="C29" s="9">
        <v>-5550</v>
      </c>
      <c r="D29" s="9">
        <v>-4336</v>
      </c>
    </row>
    <row r="30" spans="2:4">
      <c r="B30" s="8" t="s">
        <v>65</v>
      </c>
      <c r="C30" s="9">
        <v>-9381</v>
      </c>
      <c r="D30" s="9">
        <v>25016</v>
      </c>
    </row>
    <row r="31" spans="2:4">
      <c r="B31" s="12" t="s">
        <v>16</v>
      </c>
      <c r="C31" s="11">
        <v>32123</v>
      </c>
      <c r="D31" s="11">
        <v>24885</v>
      </c>
    </row>
    <row r="32" spans="2:4">
      <c r="B32" s="13" t="s">
        <v>64</v>
      </c>
      <c r="C32" s="11">
        <v>4544</v>
      </c>
      <c r="D32" s="11">
        <v>-1043</v>
      </c>
    </row>
    <row r="33" spans="2:4" ht="25.5">
      <c r="B33" s="12" t="s">
        <v>14</v>
      </c>
      <c r="C33" s="11">
        <v>-41504</v>
      </c>
      <c r="D33" s="11">
        <v>131</v>
      </c>
    </row>
    <row r="34" spans="2:4">
      <c r="B34" s="13" t="s">
        <v>64</v>
      </c>
      <c r="C34" s="11">
        <v>10170</v>
      </c>
      <c r="D34" s="11">
        <v>-23285</v>
      </c>
    </row>
    <row r="35" spans="2:4">
      <c r="B35" s="8" t="s">
        <v>63</v>
      </c>
      <c r="C35" s="9">
        <v>-14931</v>
      </c>
      <c r="D35" s="9">
        <v>20680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36" orientation="portrait"/>
  <headerFooter>
    <oddHeader>&amp;C&amp;9str. &amp;P / &amp;N&amp;R&amp;9&amp;A</oddHeader>
    <oddFooter>&amp;L&amp;9Sprawozdanie roczne&amp;C&amp;9s. &amp;P / &amp;N TAB&amp;R&amp;9 31.12.2018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zoomScale="19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4.25" outlineLevelCol="1"/>
  <cols>
    <col min="1" max="1" width="3" customWidth="1"/>
    <col min="2" max="2" width="36.375" customWidth="1"/>
    <col min="7" max="10" width="9" customWidth="1" outlineLevel="1"/>
    <col min="11" max="11" width="2.5" customWidth="1"/>
  </cols>
  <sheetData>
    <row r="2" spans="2:10" ht="39.950000000000003" customHeight="1">
      <c r="B2" s="81" t="str">
        <f>IFERROR(Fund_Full,"Nazwa Umbrelli")</f>
        <v>Nazwa Umbrelli</v>
      </c>
      <c r="C2" s="81"/>
      <c r="D2" s="81"/>
      <c r="E2" s="81"/>
      <c r="F2" s="81"/>
    </row>
    <row r="3" spans="2:10">
      <c r="B3" t="str">
        <f>IFERROR(OP_ZZ_1," -- przelicz -- ")</f>
        <v xml:space="preserve"> -- przelicz -- </v>
      </c>
    </row>
    <row r="4" spans="2:10" ht="15">
      <c r="B4" s="20" t="e">
        <f>+OP_ZZ_2</f>
        <v>#REF!</v>
      </c>
      <c r="C4" s="2" t="e">
        <f>+OP_ZZ_3</f>
        <v>#REF!</v>
      </c>
    </row>
    <row r="5" spans="2:10" ht="6" customHeight="1"/>
    <row r="6" spans="2:10">
      <c r="B6" s="51" t="s">
        <v>98</v>
      </c>
      <c r="C6" s="83" t="s">
        <v>113</v>
      </c>
      <c r="D6" s="83"/>
      <c r="E6" s="83" t="s">
        <v>114</v>
      </c>
      <c r="F6" s="83"/>
      <c r="G6" s="80"/>
      <c r="H6" s="80"/>
      <c r="I6" s="80"/>
      <c r="J6" s="80"/>
    </row>
    <row r="7" spans="2:10" ht="24">
      <c r="B7" s="14" t="s">
        <v>97</v>
      </c>
      <c r="C7" s="82">
        <v>494672</v>
      </c>
      <c r="D7" s="82"/>
      <c r="E7" s="82">
        <v>406956</v>
      </c>
      <c r="F7" s="82"/>
      <c r="G7" s="80"/>
      <c r="H7" s="80"/>
      <c r="I7" s="80"/>
      <c r="J7" s="80"/>
    </row>
    <row r="8" spans="2:10">
      <c r="B8" s="14" t="s">
        <v>96</v>
      </c>
      <c r="C8" s="82">
        <v>-14931</v>
      </c>
      <c r="D8" s="82"/>
      <c r="E8" s="82">
        <v>20680</v>
      </c>
      <c r="F8" s="82"/>
      <c r="G8" s="80"/>
      <c r="H8" s="80"/>
      <c r="I8" s="80"/>
      <c r="J8" s="80"/>
    </row>
    <row r="9" spans="2:10">
      <c r="B9" s="15" t="s">
        <v>95</v>
      </c>
      <c r="C9" s="82">
        <v>-5550</v>
      </c>
      <c r="D9" s="82"/>
      <c r="E9" s="82">
        <v>-4336</v>
      </c>
      <c r="F9" s="82"/>
      <c r="G9" s="80"/>
      <c r="H9" s="80"/>
      <c r="I9" s="80"/>
      <c r="J9" s="80"/>
    </row>
    <row r="10" spans="2:10">
      <c r="B10" s="15" t="s">
        <v>94</v>
      </c>
      <c r="C10" s="82">
        <v>32123</v>
      </c>
      <c r="D10" s="82"/>
      <c r="E10" s="82">
        <v>24885</v>
      </c>
      <c r="F10" s="82"/>
      <c r="G10" s="80"/>
      <c r="H10" s="80"/>
      <c r="I10" s="80"/>
      <c r="J10" s="80"/>
    </row>
    <row r="11" spans="2:10" ht="24">
      <c r="B11" s="15" t="s">
        <v>93</v>
      </c>
      <c r="C11" s="82">
        <v>-41504</v>
      </c>
      <c r="D11" s="82"/>
      <c r="E11" s="82">
        <v>131</v>
      </c>
      <c r="F11" s="82"/>
      <c r="G11" s="80"/>
      <c r="H11" s="80"/>
      <c r="I11" s="80"/>
      <c r="J11" s="80"/>
    </row>
    <row r="12" spans="2:10" ht="24">
      <c r="B12" s="14" t="s">
        <v>92</v>
      </c>
      <c r="C12" s="82">
        <v>-14931</v>
      </c>
      <c r="D12" s="82"/>
      <c r="E12" s="82">
        <v>20680</v>
      </c>
      <c r="F12" s="82"/>
      <c r="G12" s="80"/>
      <c r="H12" s="80"/>
      <c r="I12" s="80"/>
      <c r="J12" s="80"/>
    </row>
    <row r="13" spans="2:10" ht="24">
      <c r="B13" s="14" t="s">
        <v>91</v>
      </c>
      <c r="C13" s="82">
        <v>0</v>
      </c>
      <c r="D13" s="82"/>
      <c r="E13" s="82">
        <v>0</v>
      </c>
      <c r="F13" s="82"/>
      <c r="G13" s="80"/>
      <c r="H13" s="80"/>
      <c r="I13" s="80"/>
      <c r="J13" s="80"/>
    </row>
    <row r="14" spans="2:10">
      <c r="B14" s="15" t="s">
        <v>90</v>
      </c>
      <c r="C14" s="82">
        <v>0</v>
      </c>
      <c r="D14" s="82"/>
      <c r="E14" s="82">
        <v>0</v>
      </c>
      <c r="F14" s="82"/>
      <c r="G14" s="80"/>
      <c r="H14" s="80"/>
      <c r="I14" s="80"/>
      <c r="J14" s="80"/>
    </row>
    <row r="15" spans="2:10">
      <c r="B15" s="15" t="s">
        <v>89</v>
      </c>
      <c r="C15" s="82">
        <v>0</v>
      </c>
      <c r="D15" s="82"/>
      <c r="E15" s="82">
        <v>0</v>
      </c>
      <c r="F15" s="82"/>
      <c r="G15" s="80"/>
      <c r="H15" s="80"/>
      <c r="I15" s="80"/>
      <c r="J15" s="80"/>
    </row>
    <row r="16" spans="2:10">
      <c r="B16" s="15" t="s">
        <v>88</v>
      </c>
      <c r="C16" s="82">
        <v>0</v>
      </c>
      <c r="D16" s="82"/>
      <c r="E16" s="82">
        <v>0</v>
      </c>
      <c r="F16" s="82"/>
      <c r="G16" s="80"/>
      <c r="H16" s="80"/>
      <c r="I16" s="80"/>
      <c r="J16" s="80"/>
    </row>
    <row r="17" spans="2:10" ht="24">
      <c r="B17" s="14" t="s">
        <v>87</v>
      </c>
      <c r="C17" s="82">
        <v>-37505</v>
      </c>
      <c r="D17" s="82"/>
      <c r="E17" s="82">
        <v>62893</v>
      </c>
      <c r="F17" s="82"/>
      <c r="G17" s="80"/>
      <c r="H17" s="80"/>
      <c r="I17" s="80"/>
      <c r="J17" s="80"/>
    </row>
    <row r="18" spans="2:10" ht="24">
      <c r="B18" s="15" t="s">
        <v>86</v>
      </c>
      <c r="C18" s="82">
        <v>115585</v>
      </c>
      <c r="D18" s="82"/>
      <c r="E18" s="82">
        <v>-434122</v>
      </c>
      <c r="F18" s="82"/>
      <c r="G18" s="80"/>
      <c r="H18" s="80"/>
      <c r="I18" s="80"/>
      <c r="J18" s="80"/>
    </row>
    <row r="19" spans="2:10" ht="24">
      <c r="B19" s="15" t="s">
        <v>85</v>
      </c>
      <c r="C19" s="82">
        <v>-153090</v>
      </c>
      <c r="D19" s="82"/>
      <c r="E19" s="82">
        <v>497015</v>
      </c>
      <c r="F19" s="82"/>
      <c r="G19" s="80"/>
      <c r="H19" s="80"/>
      <c r="I19" s="80"/>
      <c r="J19" s="80"/>
    </row>
    <row r="20" spans="2:10" ht="24">
      <c r="B20" s="14" t="s">
        <v>84</v>
      </c>
      <c r="C20" s="82">
        <v>-52436</v>
      </c>
      <c r="D20" s="82"/>
      <c r="E20" s="82">
        <v>83573</v>
      </c>
      <c r="F20" s="82"/>
      <c r="G20" s="80"/>
      <c r="H20" s="80"/>
      <c r="I20" s="80"/>
      <c r="J20" s="80"/>
    </row>
    <row r="21" spans="2:10" ht="24">
      <c r="B21" s="14" t="s">
        <v>83</v>
      </c>
      <c r="C21" s="82">
        <v>442236</v>
      </c>
      <c r="D21" s="82"/>
      <c r="E21" s="82">
        <v>494672</v>
      </c>
      <c r="F21" s="82"/>
      <c r="G21" s="80"/>
      <c r="H21" s="80"/>
      <c r="I21" s="80"/>
      <c r="J21" s="80"/>
    </row>
    <row r="22" spans="2:10" ht="24">
      <c r="B22" s="14" t="s">
        <v>82</v>
      </c>
      <c r="C22" s="82">
        <v>488170</v>
      </c>
      <c r="D22" s="82"/>
      <c r="E22" s="82">
        <v>479820</v>
      </c>
      <c r="F22" s="82"/>
      <c r="G22" s="80"/>
      <c r="H22" s="80"/>
      <c r="I22" s="80"/>
      <c r="J22" s="80"/>
    </row>
  </sheetData>
  <mergeCells count="69">
    <mergeCell ref="B2:F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</mergeCells>
  <pageMargins left="0.70866141732283472" right="0.70866141732283472" top="0.74803149606299213" bottom="0.74803149606299213" header="0.31496062992125984" footer="0.31496062992125984"/>
  <pageSetup paperSize="9" scale="67" orientation="portrait"/>
  <headerFooter>
    <oddHeader>&amp;C&amp;9str. &amp;P / &amp;N&amp;R&amp;9&amp;A</oddHeader>
    <oddFooter>&amp;L&amp;9Sprawozdanie roczne&amp;C&amp;9s. &amp;P / &amp;N TAB&amp;R&amp;9 31.12.2018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="175" workbookViewId="0"/>
  </sheetViews>
  <sheetFormatPr defaultColWidth="0" defaultRowHeight="14.25" zeroHeight="1"/>
  <cols>
    <col min="1" max="1" width="1.75" style="21" customWidth="1"/>
    <col min="2" max="2" width="3.75" style="21" customWidth="1"/>
    <col min="3" max="3" width="38.625" style="21" customWidth="1"/>
    <col min="4" max="4" width="20.125" style="21" customWidth="1"/>
    <col min="5" max="5" width="20.5" style="21" customWidth="1"/>
    <col min="6" max="6" width="2" style="21" customWidth="1"/>
    <col min="7" max="9" width="0" style="21" hidden="1" customWidth="1"/>
    <col min="10" max="10" width="9" style="21" hidden="1" customWidth="1"/>
    <col min="11" max="16384" width="9" style="21" hidden="1"/>
  </cols>
  <sheetData>
    <row r="1" spans="2:5" ht="8.25" customHeight="1"/>
    <row r="2" spans="2:5" ht="39.75" customHeight="1">
      <c r="C2" s="84" t="str">
        <f>IFERROR(Fund_Full,"Nazwa Umbrelli")</f>
        <v>Nazwa Umbrelli</v>
      </c>
      <c r="D2" s="84"/>
      <c r="E2" s="84"/>
    </row>
    <row r="3" spans="2:5">
      <c r="C3" s="21" t="str">
        <f>IFERROR(OP_TG_1," -- przelicz -- ")</f>
        <v xml:space="preserve"> -- przelicz -- </v>
      </c>
    </row>
    <row r="4" spans="2:5" ht="23.25" customHeight="1" thickBot="1">
      <c r="C4" s="1" t="e">
        <f>+OP_IF_2</f>
        <v>#REF!</v>
      </c>
    </row>
    <row r="5" spans="2:5" ht="28.5" customHeight="1" thickBot="1">
      <c r="B5" s="52"/>
      <c r="C5" s="53" t="e">
        <f>+OP_IF_3</f>
        <v>#REF!</v>
      </c>
      <c r="D5" s="54" t="e">
        <f>VLOOKUP(#REF!,'Połączony Rachunek Wyniku'!$B:D,2,0)</f>
        <v>#REF!</v>
      </c>
      <c r="E5" s="54" t="e">
        <f>VLOOKUP(#REF!,'Połączony Rachunek Wyniku'!$B:E,3,0)</f>
        <v>#REF!</v>
      </c>
    </row>
    <row r="6" spans="2:5" ht="15" thickTop="1">
      <c r="B6" s="55">
        <v>1</v>
      </c>
      <c r="C6" s="56" t="s">
        <v>21</v>
      </c>
      <c r="D6" s="57" t="e">
        <f>VLOOKUP(#REF!,'Połączony Rachunek Wyniku'!$B:D,2,0)</f>
        <v>#REF!</v>
      </c>
      <c r="E6" s="57" t="e">
        <f>VLOOKUP(#REF!,'Połączony Rachunek Wyniku'!$B:E,3,0)</f>
        <v>#REF!</v>
      </c>
    </row>
    <row r="7" spans="2:5">
      <c r="B7" s="58">
        <v>2</v>
      </c>
      <c r="C7" s="59" t="s">
        <v>19</v>
      </c>
      <c r="D7" s="60" t="e">
        <f>VLOOKUP(#REF!,'Połączony Rachunek Wyniku'!$B:D,2,0)</f>
        <v>#REF!</v>
      </c>
      <c r="E7" s="60" t="e">
        <f>VLOOKUP(#REF!,'Połączony Rachunek Wyniku'!$B:E,3,0)</f>
        <v>#REF!</v>
      </c>
    </row>
    <row r="8" spans="2:5">
      <c r="B8" s="55">
        <v>3</v>
      </c>
      <c r="C8" s="56" t="s">
        <v>17</v>
      </c>
      <c r="D8" s="57" t="e">
        <f>VLOOKUP(#REF!,'Połączony Rachunek Wyniku'!$B:D,2,0)</f>
        <v>#REF!</v>
      </c>
      <c r="E8" s="57" t="e">
        <f>VLOOKUP(#REF!,'Połączony Rachunek Wyniku'!$B:E,3,0)</f>
        <v>#REF!</v>
      </c>
    </row>
    <row r="9" spans="2:5">
      <c r="B9" s="58">
        <v>4</v>
      </c>
      <c r="C9" s="59" t="s">
        <v>15</v>
      </c>
      <c r="D9" s="60" t="e">
        <f>VLOOKUP(#REF!,'Połączony Rachunek Wyniku'!$B:D,2,0)</f>
        <v>#REF!</v>
      </c>
      <c r="E9" s="60" t="e">
        <f>VLOOKUP(#REF!,'Połączony Rachunek Wyniku'!$B:E,3,0)</f>
        <v>#REF!</v>
      </c>
    </row>
    <row r="10" spans="2:5">
      <c r="B10" s="61">
        <v>5</v>
      </c>
      <c r="C10" s="62" t="s">
        <v>6</v>
      </c>
      <c r="D10" s="63" t="e">
        <f>SUM(D6,D8:D9)+IF(D7&lt;0,1,-1)*SUM(D7)</f>
        <v>#REF!</v>
      </c>
      <c r="E10" s="63" t="e">
        <f>SUM(E6,E8:E9)+IF(E7&lt;0,1,-1)*SUM(E7)</f>
        <v>#REF!</v>
      </c>
    </row>
    <row r="11" spans="2:5">
      <c r="B11" s="58"/>
      <c r="C11" s="59"/>
      <c r="D11" s="64" t="e">
        <f>VLOOKUP(#REF!,'Połączony Bilans'!$B$6:D100,2,0)</f>
        <v>#REF!</v>
      </c>
      <c r="E11" s="64" t="e">
        <f>VLOOKUP(#REF!,'Połączony Bilans'!$B$6:E100,3,0)</f>
        <v>#REF!</v>
      </c>
    </row>
    <row r="12" spans="2:5">
      <c r="B12" s="55">
        <v>6</v>
      </c>
      <c r="C12" s="56" t="s">
        <v>12</v>
      </c>
      <c r="D12" s="57" t="e">
        <f>VLOOKUP(#REF!,'Połączony Bilans'!$B:D,2,0)</f>
        <v>#REF!</v>
      </c>
      <c r="E12" s="57" t="e">
        <f>VLOOKUP(#REF!,'Połączony Bilans'!$B:E,3,0)</f>
        <v>#REF!</v>
      </c>
    </row>
    <row r="13" spans="2:5">
      <c r="B13" s="58">
        <v>7</v>
      </c>
      <c r="C13" s="59" t="s">
        <v>10</v>
      </c>
      <c r="D13" s="60" t="e">
        <f>VLOOKUP(#REF!,'Połączony Bilans'!$B:D,2,0)</f>
        <v>#REF!</v>
      </c>
      <c r="E13" s="60" t="e">
        <f>VLOOKUP(#REF!,'Połączony Bilans'!$B:E,3,0)</f>
        <v>#REF!</v>
      </c>
    </row>
    <row r="14" spans="2:5" ht="15" thickBot="1">
      <c r="B14" s="65">
        <v>8</v>
      </c>
      <c r="C14" s="66" t="s">
        <v>8</v>
      </c>
      <c r="D14" s="67" t="e">
        <f>+D12+IF(D13&lt;0,-D13,D13)</f>
        <v>#REF!</v>
      </c>
      <c r="E14" s="67" t="e">
        <f>+E12+IF(E13&lt;0,-E13,E13)</f>
        <v>#REF!</v>
      </c>
    </row>
    <row r="15" spans="2:5"/>
    <row r="16" spans="2:5" ht="8.25" customHeight="1"/>
    <row r="17"/>
    <row r="18" hidden="1"/>
    <row r="19" hidden="1"/>
    <row r="20" hidden="1"/>
    <row r="21" hidden="1"/>
    <row r="22" hidden="1"/>
    <row r="23" hidden="1"/>
    <row r="24" hidden="1"/>
    <row r="25" hidden="1"/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92" orientation="portrait"/>
  <headerFooter>
    <oddHeader>&amp;C&amp;9str. &amp;P / &amp;N&amp;R&amp;9&amp;A</oddHeader>
    <oddFooter>&amp;L&amp;9Sprawozdanie półroczne&amp;C&amp;9s. &amp;P / &amp;N TAB&amp;R&amp;9 30.06.2018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2"/>
  <sheetViews>
    <sheetView tabSelected="1" workbookViewId="0">
      <pane xSplit="2" ySplit="7" topLeftCell="C8" activePane="bottomRight" state="frozen"/>
      <selection activeCell="E6" sqref="E6:H6"/>
      <selection pane="topRight" activeCell="E6" sqref="E6:H6"/>
      <selection pane="bottomLeft" activeCell="E6" sqref="E6:H6"/>
      <selection pane="bottomRight" activeCell="E33" sqref="E33"/>
    </sheetView>
  </sheetViews>
  <sheetFormatPr defaultColWidth="0" defaultRowHeight="14.25" outlineLevelCol="1"/>
  <cols>
    <col min="1" max="1" width="2" style="21" customWidth="1"/>
    <col min="2" max="2" width="44.375" style="21" customWidth="1"/>
    <col min="3" max="4" width="11" style="21" customWidth="1"/>
    <col min="5" max="5" width="15.875" style="21" customWidth="1"/>
    <col min="6" max="7" width="11" style="21" customWidth="1"/>
    <col min="8" max="8" width="16.375" style="21" customWidth="1"/>
    <col min="9" max="10" width="11" style="21" hidden="1" customWidth="1" outlineLevel="1"/>
    <col min="11" max="14" width="13.75" style="21" hidden="1" customWidth="1" outlineLevel="1"/>
    <col min="15" max="15" width="2.25" style="21" customWidth="1" collapsed="1"/>
    <col min="16" max="46" width="0" style="21" hidden="1" customWidth="1"/>
    <col min="47" max="16384" width="9" style="21" hidden="1"/>
  </cols>
  <sheetData>
    <row r="1" spans="1:15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39.950000000000003" customHeight="1">
      <c r="A2" s="28"/>
      <c r="B2" s="73" t="s">
        <v>110</v>
      </c>
      <c r="C2" s="73"/>
      <c r="D2" s="73"/>
      <c r="E2" s="73"/>
      <c r="F2" s="28"/>
      <c r="G2" s="28"/>
      <c r="H2" s="28"/>
      <c r="I2" s="28"/>
      <c r="J2" s="28"/>
      <c r="K2" s="28"/>
      <c r="L2" s="28"/>
      <c r="M2" s="28"/>
      <c r="N2" s="28"/>
    </row>
    <row r="3" spans="1:15">
      <c r="A3" s="28"/>
      <c r="B3" s="28" t="s">
        <v>118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1" t="s">
        <v>99</v>
      </c>
    </row>
    <row r="4" spans="1:15" ht="15">
      <c r="A4" s="28"/>
      <c r="B4" s="30" t="s">
        <v>106</v>
      </c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1" t="s">
        <v>99</v>
      </c>
    </row>
    <row r="5" spans="1:15" ht="6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1" t="s">
        <v>99</v>
      </c>
    </row>
    <row r="6" spans="1:15" ht="14.25" customHeight="1">
      <c r="B6" s="68"/>
      <c r="C6" s="85">
        <v>43465</v>
      </c>
      <c r="D6" s="86"/>
      <c r="E6" s="87"/>
      <c r="F6" s="85">
        <v>43100</v>
      </c>
      <c r="G6" s="86" t="e">
        <v>#REF!</v>
      </c>
      <c r="H6" s="87" t="e">
        <v>#REF!</v>
      </c>
      <c r="I6" s="88"/>
      <c r="J6" s="88"/>
      <c r="K6" s="88"/>
      <c r="L6" s="88"/>
      <c r="M6" s="88"/>
      <c r="N6" s="88"/>
      <c r="O6" s="21" t="s">
        <v>99</v>
      </c>
    </row>
    <row r="7" spans="1:15" ht="63.75" customHeight="1">
      <c r="B7" s="68" t="s">
        <v>43</v>
      </c>
      <c r="C7" s="68" t="s">
        <v>115</v>
      </c>
      <c r="D7" s="68" t="s">
        <v>116</v>
      </c>
      <c r="E7" s="68" t="s">
        <v>117</v>
      </c>
      <c r="F7" s="68" t="s">
        <v>115</v>
      </c>
      <c r="G7" s="68" t="s">
        <v>116</v>
      </c>
      <c r="H7" s="68" t="s">
        <v>117</v>
      </c>
    </row>
    <row r="8" spans="1:15">
      <c r="B8" s="27" t="s">
        <v>42</v>
      </c>
      <c r="C8" s="26">
        <v>0</v>
      </c>
      <c r="D8" s="26">
        <v>0</v>
      </c>
      <c r="E8" s="25">
        <v>0</v>
      </c>
      <c r="F8" s="26">
        <v>0</v>
      </c>
      <c r="G8" s="26">
        <v>0</v>
      </c>
      <c r="H8" s="25">
        <v>0</v>
      </c>
    </row>
    <row r="9" spans="1:15">
      <c r="B9" s="27" t="s">
        <v>41</v>
      </c>
      <c r="C9" s="26">
        <v>0</v>
      </c>
      <c r="D9" s="26">
        <v>0</v>
      </c>
      <c r="E9" s="25">
        <v>0</v>
      </c>
      <c r="F9" s="26">
        <v>0</v>
      </c>
      <c r="G9" s="26">
        <v>0</v>
      </c>
      <c r="H9" s="25">
        <v>0</v>
      </c>
    </row>
    <row r="10" spans="1:15">
      <c r="B10" s="27" t="s">
        <v>40</v>
      </c>
      <c r="C10" s="26">
        <v>0</v>
      </c>
      <c r="D10" s="26">
        <v>0</v>
      </c>
      <c r="E10" s="25">
        <v>0</v>
      </c>
      <c r="F10" s="26">
        <v>0</v>
      </c>
      <c r="G10" s="26">
        <v>0</v>
      </c>
      <c r="H10" s="25">
        <v>0</v>
      </c>
    </row>
    <row r="11" spans="1:15">
      <c r="B11" s="27" t="s">
        <v>39</v>
      </c>
      <c r="C11" s="26">
        <v>0</v>
      </c>
      <c r="D11" s="26">
        <v>0</v>
      </c>
      <c r="E11" s="25">
        <v>0</v>
      </c>
      <c r="F11" s="26">
        <v>0</v>
      </c>
      <c r="G11" s="26">
        <v>0</v>
      </c>
      <c r="H11" s="25">
        <v>0</v>
      </c>
    </row>
    <row r="12" spans="1:15">
      <c r="B12" s="27" t="s">
        <v>38</v>
      </c>
      <c r="C12" s="26">
        <v>0</v>
      </c>
      <c r="D12" s="26">
        <v>0</v>
      </c>
      <c r="E12" s="25">
        <v>0</v>
      </c>
      <c r="F12" s="26">
        <v>0</v>
      </c>
      <c r="G12" s="26">
        <v>0</v>
      </c>
      <c r="H12" s="25">
        <v>0</v>
      </c>
    </row>
    <row r="13" spans="1:15">
      <c r="B13" s="27" t="s">
        <v>37</v>
      </c>
      <c r="C13" s="26">
        <v>0</v>
      </c>
      <c r="D13" s="26">
        <v>0</v>
      </c>
      <c r="E13" s="25">
        <v>0</v>
      </c>
      <c r="F13" s="26">
        <v>0</v>
      </c>
      <c r="G13" s="26">
        <v>0</v>
      </c>
      <c r="H13" s="25">
        <v>0</v>
      </c>
    </row>
    <row r="14" spans="1:15">
      <c r="B14" s="27" t="s">
        <v>36</v>
      </c>
      <c r="C14" s="26">
        <v>71140</v>
      </c>
      <c r="D14" s="26">
        <v>72835</v>
      </c>
      <c r="E14" s="25">
        <v>16.400511594183317</v>
      </c>
      <c r="F14" s="26">
        <v>155068</v>
      </c>
      <c r="G14" s="26">
        <v>157112</v>
      </c>
      <c r="H14" s="25">
        <v>31.333038175124546</v>
      </c>
    </row>
    <row r="15" spans="1:15">
      <c r="B15" s="27" t="s">
        <v>35</v>
      </c>
      <c r="C15" s="26">
        <v>0</v>
      </c>
      <c r="D15" s="26">
        <v>330</v>
      </c>
      <c r="E15" s="25">
        <v>7.4307253739005902E-2</v>
      </c>
      <c r="F15" s="26">
        <v>0</v>
      </c>
      <c r="G15" s="26">
        <v>6329</v>
      </c>
      <c r="H15" s="25">
        <v>1.2622002050152963</v>
      </c>
    </row>
    <row r="16" spans="1:15">
      <c r="B16" s="27" t="s">
        <v>34</v>
      </c>
      <c r="C16" s="26">
        <v>0</v>
      </c>
      <c r="D16" s="26">
        <v>0</v>
      </c>
      <c r="E16" s="25">
        <v>0</v>
      </c>
      <c r="F16" s="26">
        <v>0</v>
      </c>
      <c r="G16" s="26">
        <v>0</v>
      </c>
      <c r="H16" s="25">
        <v>0</v>
      </c>
    </row>
    <row r="17" spans="2:8">
      <c r="B17" s="27" t="s">
        <v>33</v>
      </c>
      <c r="C17" s="26">
        <v>0</v>
      </c>
      <c r="D17" s="26">
        <v>0</v>
      </c>
      <c r="E17" s="25">
        <v>0</v>
      </c>
      <c r="F17" s="26">
        <v>0</v>
      </c>
      <c r="G17" s="26">
        <v>0</v>
      </c>
      <c r="H17" s="25">
        <v>0</v>
      </c>
    </row>
    <row r="18" spans="2:8">
      <c r="B18" s="27" t="s">
        <v>32</v>
      </c>
      <c r="C18" s="26">
        <v>0</v>
      </c>
      <c r="D18" s="26">
        <v>0</v>
      </c>
      <c r="E18" s="25">
        <v>0</v>
      </c>
      <c r="F18" s="26">
        <v>0</v>
      </c>
      <c r="G18" s="26">
        <v>0</v>
      </c>
      <c r="H18" s="25">
        <v>0</v>
      </c>
    </row>
    <row r="19" spans="2:8">
      <c r="B19" s="27" t="s">
        <v>31</v>
      </c>
      <c r="C19" s="26">
        <v>295241</v>
      </c>
      <c r="D19" s="26">
        <v>282499</v>
      </c>
      <c r="E19" s="25">
        <v>63.611287497016455</v>
      </c>
      <c r="F19" s="26">
        <v>284015</v>
      </c>
      <c r="G19" s="26">
        <v>307068</v>
      </c>
      <c r="H19" s="25">
        <v>61.238946524512095</v>
      </c>
    </row>
    <row r="20" spans="2:8">
      <c r="B20" s="27" t="s">
        <v>30</v>
      </c>
      <c r="C20" s="26">
        <v>0</v>
      </c>
      <c r="D20" s="26">
        <v>0</v>
      </c>
      <c r="E20" s="25">
        <v>0</v>
      </c>
      <c r="F20" s="26">
        <v>0</v>
      </c>
      <c r="G20" s="26">
        <v>0</v>
      </c>
      <c r="H20" s="25">
        <v>0</v>
      </c>
    </row>
    <row r="21" spans="2:8">
      <c r="B21" s="27" t="s">
        <v>29</v>
      </c>
      <c r="C21" s="26">
        <v>0</v>
      </c>
      <c r="D21" s="26">
        <v>0</v>
      </c>
      <c r="E21" s="25">
        <v>0</v>
      </c>
      <c r="F21" s="26">
        <v>0</v>
      </c>
      <c r="G21" s="26">
        <v>0</v>
      </c>
      <c r="H21" s="25">
        <v>0</v>
      </c>
    </row>
    <row r="22" spans="2:8">
      <c r="B22" s="27" t="s">
        <v>28</v>
      </c>
      <c r="C22" s="26">
        <v>2789</v>
      </c>
      <c r="D22" s="26">
        <v>2789</v>
      </c>
      <c r="E22" s="25">
        <v>0.62800888084268924</v>
      </c>
      <c r="F22" s="26">
        <v>104</v>
      </c>
      <c r="G22" s="26">
        <v>104</v>
      </c>
      <c r="H22" s="25">
        <v>2.0740847104059223E-2</v>
      </c>
    </row>
    <row r="23" spans="2:8">
      <c r="B23" s="27" t="s">
        <v>27</v>
      </c>
      <c r="C23" s="26">
        <v>0</v>
      </c>
      <c r="D23" s="26">
        <v>0</v>
      </c>
      <c r="E23" s="25">
        <v>0</v>
      </c>
      <c r="F23" s="26">
        <v>0</v>
      </c>
      <c r="G23" s="26">
        <v>0</v>
      </c>
      <c r="H23" s="25">
        <v>0</v>
      </c>
    </row>
    <row r="24" spans="2:8">
      <c r="B24" s="27" t="s">
        <v>26</v>
      </c>
      <c r="C24" s="26">
        <v>0</v>
      </c>
      <c r="D24" s="26">
        <v>0</v>
      </c>
      <c r="E24" s="25">
        <v>0</v>
      </c>
      <c r="F24" s="26">
        <v>0</v>
      </c>
      <c r="G24" s="26">
        <v>0</v>
      </c>
      <c r="H24" s="25">
        <v>0</v>
      </c>
    </row>
    <row r="25" spans="2:8">
      <c r="B25" s="27" t="s">
        <v>25</v>
      </c>
      <c r="C25" s="26">
        <v>0</v>
      </c>
      <c r="D25" s="26">
        <v>0</v>
      </c>
      <c r="E25" s="25">
        <v>0</v>
      </c>
      <c r="F25" s="26">
        <v>0</v>
      </c>
      <c r="G25" s="26">
        <v>0</v>
      </c>
      <c r="H25" s="25">
        <v>0</v>
      </c>
    </row>
    <row r="26" spans="2:8">
      <c r="B26" s="27" t="s">
        <v>24</v>
      </c>
      <c r="C26" s="26">
        <v>0</v>
      </c>
      <c r="D26" s="26">
        <v>0</v>
      </c>
      <c r="E26" s="25">
        <v>0</v>
      </c>
      <c r="F26" s="26">
        <v>0</v>
      </c>
      <c r="G26" s="26">
        <v>0</v>
      </c>
      <c r="H26" s="25">
        <v>0</v>
      </c>
    </row>
    <row r="27" spans="2:8">
      <c r="B27" s="24" t="s">
        <v>23</v>
      </c>
      <c r="C27" s="23">
        <v>369170</v>
      </c>
      <c r="D27" s="23">
        <v>358453</v>
      </c>
      <c r="E27" s="22">
        <v>80.714115225781455</v>
      </c>
      <c r="F27" s="23">
        <v>439187</v>
      </c>
      <c r="G27" s="23">
        <v>470613</v>
      </c>
      <c r="H27" s="22">
        <v>93.854925751755999</v>
      </c>
    </row>
    <row r="30" spans="2:8">
      <c r="B30" s="21" t="s">
        <v>42</v>
      </c>
    </row>
    <row r="31" spans="2:8">
      <c r="B31" s="21" t="s">
        <v>36</v>
      </c>
    </row>
    <row r="32" spans="2:8">
      <c r="B32" s="21" t="s">
        <v>31</v>
      </c>
    </row>
  </sheetData>
  <mergeCells count="5">
    <mergeCell ref="B2:E2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  <headerFooter>
    <oddHeader>&amp;L&amp;8Pekao Strategie Funduszowe SFIO&amp;C&amp;9str. &amp;P / &amp;N&amp;R&amp;9Połączone Zestawienie Zmian</oddHeader>
    <oddFooter>&amp;L&amp;9Sprawozdanie roczne&amp;C&amp;9s. &amp;P / &amp;N TAB&amp;R&amp;9 31.12.2018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pane xSplit="2" ySplit="6" topLeftCell="C7" activePane="bottomRight" state="frozen"/>
      <selection activeCell="E6" sqref="E6:H6"/>
      <selection pane="topRight" activeCell="E6" sqref="E6:H6"/>
      <selection pane="bottomLeft" activeCell="E6" sqref="E6:H6"/>
      <selection pane="bottomRight" activeCell="E6" sqref="E6:H6"/>
    </sheetView>
  </sheetViews>
  <sheetFormatPr defaultColWidth="0" defaultRowHeight="14.25" zeroHeight="1" outlineLevelCol="1"/>
  <cols>
    <col min="1" max="1" width="2.25" style="21" customWidth="1"/>
    <col min="2" max="2" width="45.25" style="21" customWidth="1"/>
    <col min="3" max="3" width="14.875" style="21" customWidth="1"/>
    <col min="4" max="4" width="14.375" style="21" customWidth="1"/>
    <col min="5" max="6" width="14.375" style="21" hidden="1" customWidth="1" outlineLevel="1"/>
    <col min="7" max="7" width="3.25" style="21" customWidth="1" collapsed="1"/>
    <col min="8" max="30" width="0" style="21" hidden="1" customWidth="1"/>
    <col min="31" max="16384" width="9" style="21" hidden="1"/>
  </cols>
  <sheetData>
    <row r="1" spans="2:7" ht="12" customHeight="1"/>
    <row r="2" spans="2:7" ht="39.950000000000003" customHeight="1">
      <c r="B2" s="84" t="s">
        <v>110</v>
      </c>
      <c r="C2" s="84"/>
      <c r="D2" s="84"/>
      <c r="G2" s="21" t="s">
        <v>99</v>
      </c>
    </row>
    <row r="3" spans="2:7">
      <c r="B3" s="21" t="s">
        <v>118</v>
      </c>
      <c r="G3" s="21" t="s">
        <v>99</v>
      </c>
    </row>
    <row r="4" spans="2:7" ht="15">
      <c r="B4" s="35" t="s">
        <v>7</v>
      </c>
      <c r="C4" s="34" t="s">
        <v>4</v>
      </c>
    </row>
    <row r="5" spans="2:7"/>
    <row r="6" spans="2:7" ht="21.75" customHeight="1">
      <c r="B6" s="68" t="s">
        <v>13</v>
      </c>
      <c r="C6" s="69">
        <v>43465</v>
      </c>
      <c r="D6" s="69">
        <v>42735</v>
      </c>
    </row>
    <row r="7" spans="2:7">
      <c r="B7" s="32" t="s">
        <v>11</v>
      </c>
      <c r="C7" s="31">
        <v>444102</v>
      </c>
      <c r="D7" s="31">
        <v>501426</v>
      </c>
    </row>
    <row r="8" spans="2:7">
      <c r="B8" s="33" t="s">
        <v>62</v>
      </c>
      <c r="C8" s="26">
        <v>17659</v>
      </c>
      <c r="D8" s="26">
        <v>12626</v>
      </c>
    </row>
    <row r="9" spans="2:7">
      <c r="B9" s="33" t="s">
        <v>61</v>
      </c>
      <c r="C9" s="26">
        <v>2541</v>
      </c>
      <c r="D9" s="26">
        <v>187</v>
      </c>
    </row>
    <row r="10" spans="2:7" ht="25.5">
      <c r="B10" s="33" t="s">
        <v>60</v>
      </c>
      <c r="C10" s="26">
        <v>65091</v>
      </c>
      <c r="D10" s="26">
        <v>18000</v>
      </c>
    </row>
    <row r="11" spans="2:7">
      <c r="B11" s="33" t="s">
        <v>59</v>
      </c>
      <c r="C11" s="26">
        <v>72835</v>
      </c>
      <c r="D11" s="26">
        <v>157112</v>
      </c>
    </row>
    <row r="12" spans="2:7">
      <c r="B12" s="33" t="s">
        <v>57</v>
      </c>
      <c r="C12" s="26">
        <v>72835</v>
      </c>
      <c r="D12" s="26">
        <v>157112</v>
      </c>
    </row>
    <row r="13" spans="2:7" ht="25.5">
      <c r="B13" s="33" t="s">
        <v>58</v>
      </c>
      <c r="C13" s="26">
        <v>285976</v>
      </c>
      <c r="D13" s="26">
        <v>313501</v>
      </c>
    </row>
    <row r="14" spans="2:7">
      <c r="B14" s="33" t="s">
        <v>57</v>
      </c>
      <c r="C14" s="26">
        <v>0</v>
      </c>
      <c r="D14" s="26">
        <v>0</v>
      </c>
    </row>
    <row r="15" spans="2:7">
      <c r="B15" s="33" t="s">
        <v>56</v>
      </c>
      <c r="C15" s="26">
        <v>0</v>
      </c>
      <c r="D15" s="26">
        <v>0</v>
      </c>
    </row>
    <row r="16" spans="2:7">
      <c r="B16" s="33" t="s">
        <v>55</v>
      </c>
      <c r="C16" s="26">
        <v>0</v>
      </c>
      <c r="D16" s="26">
        <v>0</v>
      </c>
    </row>
    <row r="17" spans="2:4">
      <c r="B17" s="32" t="s">
        <v>9</v>
      </c>
      <c r="C17" s="31">
        <v>1866</v>
      </c>
      <c r="D17" s="31">
        <v>6754</v>
      </c>
    </row>
    <row r="18" spans="2:4">
      <c r="B18" s="33" t="s">
        <v>54</v>
      </c>
      <c r="C18" s="26">
        <v>0</v>
      </c>
      <c r="D18" s="26">
        <v>0</v>
      </c>
    </row>
    <row r="19" spans="2:4">
      <c r="B19" s="33" t="s">
        <v>53</v>
      </c>
      <c r="C19" s="26">
        <v>0</v>
      </c>
      <c r="D19" s="26">
        <v>0</v>
      </c>
    </row>
    <row r="20" spans="2:4">
      <c r="B20" s="32" t="s">
        <v>52</v>
      </c>
      <c r="C20" s="31">
        <v>442236</v>
      </c>
      <c r="D20" s="31">
        <v>494672</v>
      </c>
    </row>
    <row r="21" spans="2:4">
      <c r="B21" s="32" t="s">
        <v>51</v>
      </c>
      <c r="C21" s="31">
        <v>390082</v>
      </c>
      <c r="D21" s="31">
        <v>427587</v>
      </c>
    </row>
    <row r="22" spans="2:4">
      <c r="B22" s="33" t="s">
        <v>50</v>
      </c>
      <c r="C22" s="26">
        <v>1362241</v>
      </c>
      <c r="D22" s="26">
        <v>1246656</v>
      </c>
    </row>
    <row r="23" spans="2:4">
      <c r="B23" s="33" t="s">
        <v>49</v>
      </c>
      <c r="C23" s="26">
        <v>-972159</v>
      </c>
      <c r="D23" s="26">
        <v>-819069</v>
      </c>
    </row>
    <row r="24" spans="2:4">
      <c r="B24" s="32" t="s">
        <v>48</v>
      </c>
      <c r="C24" s="31">
        <v>63866</v>
      </c>
      <c r="D24" s="31">
        <v>37293</v>
      </c>
    </row>
    <row r="25" spans="2:4" ht="25.5">
      <c r="B25" s="33" t="s">
        <v>47</v>
      </c>
      <c r="C25" s="26">
        <v>-9414</v>
      </c>
      <c r="D25" s="26">
        <v>-3864</v>
      </c>
    </row>
    <row r="26" spans="2:4" ht="25.5">
      <c r="B26" s="33" t="s">
        <v>46</v>
      </c>
      <c r="C26" s="26">
        <v>73280</v>
      </c>
      <c r="D26" s="26">
        <v>41157</v>
      </c>
    </row>
    <row r="27" spans="2:4" ht="25.5">
      <c r="B27" s="32" t="s">
        <v>45</v>
      </c>
      <c r="C27" s="31">
        <v>-11712</v>
      </c>
      <c r="D27" s="31">
        <v>29792</v>
      </c>
    </row>
    <row r="28" spans="2:4" ht="25.5">
      <c r="B28" s="32" t="s">
        <v>44</v>
      </c>
      <c r="C28" s="31">
        <v>442236</v>
      </c>
      <c r="D28" s="31">
        <v>494672</v>
      </c>
    </row>
    <row r="29" spans="2:4"/>
    <row r="30" spans="2:4"/>
  </sheetData>
  <mergeCells count="1">
    <mergeCell ref="B2:D2"/>
  </mergeCells>
  <conditionalFormatting sqref="C7">
    <cfRule type="cellIs" dxfId="14" priority="7" operator="notEqual">
      <formula>SUM($C$8:$C$11,$C$13,$C$15:$C$16)</formula>
    </cfRule>
  </conditionalFormatting>
  <conditionalFormatting sqref="C20">
    <cfRule type="cellIs" dxfId="13" priority="5" operator="notEqual">
      <formula>$C$7-$C$17</formula>
    </cfRule>
  </conditionalFormatting>
  <conditionalFormatting sqref="C24">
    <cfRule type="cellIs" dxfId="12" priority="4" operator="notEqual">
      <formula>SUM($C$25:$C$26)</formula>
    </cfRule>
  </conditionalFormatting>
  <conditionalFormatting sqref="C28">
    <cfRule type="cellIs" dxfId="11" priority="1" operator="notEqual">
      <formula>SUM($C$21,$C$24,$C$27)</formula>
    </cfRule>
    <cfRule type="cellIs" dxfId="10" priority="3" operator="notEqual">
      <formula>SUM($C$20)</formula>
    </cfRule>
  </conditionalFormatting>
  <conditionalFormatting sqref="C21">
    <cfRule type="cellIs" dxfId="9" priority="2" operator="notEqual">
      <formula>SUM($C$22:$C$23)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&amp;L&amp;8Pekao Strategie Funduszowe SFIO&amp;C&amp;9str. &amp;P / &amp;N&amp;R&amp;9Połączone Zestawienie Zmian</oddHeader>
    <oddFooter>&amp;L&amp;9Sprawozdanie roczne&amp;C&amp;9s. &amp;P / &amp;N TAB&amp;R&amp;9 31.12.2018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workbookViewId="0">
      <pane xSplit="2" ySplit="6" topLeftCell="C16" activePane="bottomRight" state="frozen"/>
      <selection activeCell="E6" sqref="E6:H6"/>
      <selection pane="topRight" activeCell="E6" sqref="E6:H6"/>
      <selection pane="bottomLeft" activeCell="E6" sqref="E6:H6"/>
      <selection pane="bottomRight" activeCell="E6" sqref="E6:H6"/>
    </sheetView>
  </sheetViews>
  <sheetFormatPr defaultColWidth="0" defaultRowHeight="14.25" zeroHeight="1" outlineLevelCol="1"/>
  <cols>
    <col min="1" max="1" width="2.75" style="21" customWidth="1"/>
    <col min="2" max="2" width="45.375" style="21" customWidth="1"/>
    <col min="3" max="4" width="13.75" style="21" customWidth="1"/>
    <col min="5" max="6" width="13.75" style="21" hidden="1" customWidth="1" outlineLevel="1"/>
    <col min="7" max="7" width="2.25" style="21" customWidth="1" collapsed="1"/>
    <col min="8" max="32" width="0" style="21" hidden="1" customWidth="1"/>
    <col min="33" max="16384" width="9" style="21" hidden="1"/>
  </cols>
  <sheetData>
    <row r="1" spans="2:7"/>
    <row r="2" spans="2:7" ht="43.5" customHeight="1">
      <c r="B2" s="84" t="s">
        <v>110</v>
      </c>
      <c r="C2" s="84"/>
      <c r="D2" s="84"/>
      <c r="G2" s="21" t="s">
        <v>99</v>
      </c>
    </row>
    <row r="3" spans="2:7">
      <c r="B3" s="21" t="s">
        <v>118</v>
      </c>
      <c r="G3" s="21" t="s">
        <v>99</v>
      </c>
    </row>
    <row r="4" spans="2:7" ht="15">
      <c r="B4" s="35" t="s">
        <v>107</v>
      </c>
      <c r="C4" s="34" t="s">
        <v>5</v>
      </c>
    </row>
    <row r="5" spans="2:7"/>
    <row r="6" spans="2:7" ht="24">
      <c r="B6" s="70" t="s">
        <v>22</v>
      </c>
      <c r="C6" s="71" t="s">
        <v>113</v>
      </c>
      <c r="D6" s="71" t="s">
        <v>114</v>
      </c>
      <c r="E6" s="39" t="s">
        <v>111</v>
      </c>
    </row>
    <row r="7" spans="2:7" ht="32.25" customHeight="1">
      <c r="B7" s="24" t="s">
        <v>20</v>
      </c>
      <c r="C7" s="31">
        <v>4078</v>
      </c>
      <c r="D7" s="23">
        <v>3517</v>
      </c>
      <c r="E7" s="23" t="s">
        <v>111</v>
      </c>
    </row>
    <row r="8" spans="2:7" ht="15" customHeight="1">
      <c r="B8" s="38" t="s">
        <v>0</v>
      </c>
      <c r="C8" s="36">
        <v>1041</v>
      </c>
      <c r="D8" s="36">
        <v>125</v>
      </c>
      <c r="E8" s="36" t="s">
        <v>111</v>
      </c>
    </row>
    <row r="9" spans="2:7" ht="15" customHeight="1">
      <c r="B9" s="38" t="s">
        <v>81</v>
      </c>
      <c r="C9" s="36">
        <v>3029</v>
      </c>
      <c r="D9" s="36">
        <v>3144</v>
      </c>
      <c r="E9" s="36" t="s">
        <v>111</v>
      </c>
    </row>
    <row r="10" spans="2:7" ht="15" customHeight="1">
      <c r="B10" s="38" t="s">
        <v>80</v>
      </c>
      <c r="C10" s="36">
        <v>0</v>
      </c>
      <c r="D10" s="36">
        <v>0</v>
      </c>
      <c r="E10" s="36" t="s">
        <v>111</v>
      </c>
    </row>
    <row r="11" spans="2:7" ht="15" customHeight="1">
      <c r="B11" s="38" t="s">
        <v>79</v>
      </c>
      <c r="C11" s="36">
        <v>1</v>
      </c>
      <c r="D11" s="36">
        <v>246</v>
      </c>
      <c r="E11" s="36" t="s">
        <v>111</v>
      </c>
    </row>
    <row r="12" spans="2:7" ht="15" customHeight="1">
      <c r="B12" s="38" t="s">
        <v>68</v>
      </c>
      <c r="C12" s="36">
        <v>7</v>
      </c>
      <c r="D12" s="36">
        <v>2</v>
      </c>
      <c r="E12" s="36" t="s">
        <v>111</v>
      </c>
    </row>
    <row r="13" spans="2:7">
      <c r="B13" s="24" t="s">
        <v>78</v>
      </c>
      <c r="C13" s="31">
        <v>9628</v>
      </c>
      <c r="D13" s="23">
        <v>7853</v>
      </c>
      <c r="E13" s="23" t="s">
        <v>111</v>
      </c>
    </row>
    <row r="14" spans="2:7" ht="15" customHeight="1">
      <c r="B14" s="38" t="s">
        <v>77</v>
      </c>
      <c r="C14" s="36">
        <v>9188</v>
      </c>
      <c r="D14" s="36">
        <v>7655</v>
      </c>
      <c r="E14" s="36" t="s">
        <v>111</v>
      </c>
    </row>
    <row r="15" spans="2:7" ht="15" customHeight="1">
      <c r="B15" s="38" t="s">
        <v>76</v>
      </c>
      <c r="C15" s="36">
        <v>0</v>
      </c>
      <c r="D15" s="36">
        <v>0</v>
      </c>
      <c r="E15" s="36" t="s">
        <v>111</v>
      </c>
    </row>
    <row r="16" spans="2:7" ht="15" customHeight="1">
      <c r="B16" s="38" t="s">
        <v>1</v>
      </c>
      <c r="C16" s="36">
        <v>157</v>
      </c>
      <c r="D16" s="36">
        <v>149</v>
      </c>
      <c r="E16" s="36" t="s">
        <v>111</v>
      </c>
    </row>
    <row r="17" spans="2:5" ht="15" customHeight="1">
      <c r="B17" s="38" t="s">
        <v>75</v>
      </c>
      <c r="C17" s="36">
        <v>0</v>
      </c>
      <c r="D17" s="36">
        <v>0</v>
      </c>
      <c r="E17" s="36" t="s">
        <v>111</v>
      </c>
    </row>
    <row r="18" spans="2:5" ht="15" customHeight="1">
      <c r="B18" s="38" t="s">
        <v>74</v>
      </c>
      <c r="C18" s="36">
        <v>14</v>
      </c>
      <c r="D18" s="36">
        <v>14</v>
      </c>
      <c r="E18" s="36" t="s">
        <v>111</v>
      </c>
    </row>
    <row r="19" spans="2:5" ht="15" customHeight="1">
      <c r="B19" s="38" t="s">
        <v>73</v>
      </c>
      <c r="C19" s="36">
        <v>0</v>
      </c>
      <c r="D19" s="36">
        <v>0</v>
      </c>
      <c r="E19" s="36" t="s">
        <v>111</v>
      </c>
    </row>
    <row r="20" spans="2:5" ht="15" customHeight="1">
      <c r="B20" s="38" t="s">
        <v>72</v>
      </c>
      <c r="C20" s="36">
        <v>0</v>
      </c>
      <c r="D20" s="36">
        <v>0</v>
      </c>
      <c r="E20" s="36" t="s">
        <v>111</v>
      </c>
    </row>
    <row r="21" spans="2:5" ht="15" customHeight="1">
      <c r="B21" s="38" t="s">
        <v>71</v>
      </c>
      <c r="C21" s="36">
        <v>0</v>
      </c>
      <c r="D21" s="36">
        <v>0</v>
      </c>
      <c r="E21" s="36" t="s">
        <v>111</v>
      </c>
    </row>
    <row r="22" spans="2:5" ht="15" customHeight="1">
      <c r="B22" s="38" t="s">
        <v>70</v>
      </c>
      <c r="C22" s="36">
        <v>0</v>
      </c>
      <c r="D22" s="36">
        <v>0</v>
      </c>
      <c r="E22" s="36" t="s">
        <v>111</v>
      </c>
    </row>
    <row r="23" spans="2:5" ht="15" customHeight="1">
      <c r="B23" s="38" t="s">
        <v>2</v>
      </c>
      <c r="C23" s="36">
        <v>24</v>
      </c>
      <c r="D23" s="36">
        <v>35</v>
      </c>
      <c r="E23" s="36" t="s">
        <v>111</v>
      </c>
    </row>
    <row r="24" spans="2:5" ht="15" customHeight="1">
      <c r="B24" s="38" t="s">
        <v>69</v>
      </c>
      <c r="C24" s="36">
        <v>0</v>
      </c>
      <c r="D24" s="36">
        <v>0</v>
      </c>
      <c r="E24" s="36" t="s">
        <v>111</v>
      </c>
    </row>
    <row r="25" spans="2:5" ht="15" customHeight="1">
      <c r="B25" s="38" t="s">
        <v>3</v>
      </c>
      <c r="C25" s="36">
        <v>245</v>
      </c>
      <c r="D25" s="36">
        <v>0</v>
      </c>
      <c r="E25" s="36" t="s">
        <v>111</v>
      </c>
    </row>
    <row r="26" spans="2:5" ht="15" customHeight="1">
      <c r="B26" s="38" t="s">
        <v>68</v>
      </c>
      <c r="C26" s="36">
        <v>0</v>
      </c>
      <c r="D26" s="36">
        <v>0</v>
      </c>
      <c r="E26" s="36" t="s">
        <v>111</v>
      </c>
    </row>
    <row r="27" spans="2:5">
      <c r="B27" s="24" t="s">
        <v>67</v>
      </c>
      <c r="C27" s="23">
        <v>0</v>
      </c>
      <c r="D27" s="23">
        <v>0</v>
      </c>
      <c r="E27" s="23" t="s">
        <v>111</v>
      </c>
    </row>
    <row r="28" spans="2:5">
      <c r="B28" s="24" t="s">
        <v>18</v>
      </c>
      <c r="C28" s="31">
        <v>9628</v>
      </c>
      <c r="D28" s="23">
        <v>7853</v>
      </c>
      <c r="E28" s="23" t="s">
        <v>111</v>
      </c>
    </row>
    <row r="29" spans="2:5">
      <c r="B29" s="24" t="s">
        <v>66</v>
      </c>
      <c r="C29" s="31">
        <v>-5550</v>
      </c>
      <c r="D29" s="23">
        <v>-4336</v>
      </c>
      <c r="E29" s="23" t="s">
        <v>111</v>
      </c>
    </row>
    <row r="30" spans="2:5">
      <c r="B30" s="24" t="s">
        <v>65</v>
      </c>
      <c r="C30" s="31">
        <v>-9381</v>
      </c>
      <c r="D30" s="23">
        <v>25016</v>
      </c>
      <c r="E30" s="23" t="s">
        <v>111</v>
      </c>
    </row>
    <row r="31" spans="2:5">
      <c r="B31" s="38" t="s">
        <v>16</v>
      </c>
      <c r="C31" s="36">
        <v>32123</v>
      </c>
      <c r="D31" s="36">
        <v>24885</v>
      </c>
      <c r="E31" s="36" t="s">
        <v>111</v>
      </c>
    </row>
    <row r="32" spans="2:5">
      <c r="B32" s="37" t="s">
        <v>64</v>
      </c>
      <c r="C32" s="36">
        <v>4544</v>
      </c>
      <c r="D32" s="36">
        <v>-1043</v>
      </c>
      <c r="E32" s="36" t="s">
        <v>111</v>
      </c>
    </row>
    <row r="33" spans="2:5" ht="25.5">
      <c r="B33" s="38" t="s">
        <v>14</v>
      </c>
      <c r="C33" s="36">
        <v>-41504</v>
      </c>
      <c r="D33" s="36">
        <v>131</v>
      </c>
      <c r="E33" s="36" t="s">
        <v>111</v>
      </c>
    </row>
    <row r="34" spans="2:5">
      <c r="B34" s="37" t="s">
        <v>64</v>
      </c>
      <c r="C34" s="36">
        <v>10170</v>
      </c>
      <c r="D34" s="36">
        <v>-23285</v>
      </c>
      <c r="E34" s="36" t="s">
        <v>111</v>
      </c>
    </row>
    <row r="35" spans="2:5">
      <c r="B35" s="24" t="s">
        <v>63</v>
      </c>
      <c r="C35" s="31">
        <v>-14931</v>
      </c>
      <c r="D35" s="23">
        <v>20680</v>
      </c>
      <c r="E35" s="23" t="s">
        <v>111</v>
      </c>
    </row>
    <row r="36" spans="2:5"/>
    <row r="37" spans="2:5"/>
  </sheetData>
  <mergeCells count="1">
    <mergeCell ref="B2:D2"/>
  </mergeCells>
  <conditionalFormatting sqref="C7">
    <cfRule type="cellIs" dxfId="8" priority="7" operator="notEqual">
      <formula>SUM($C$8:$C$12)</formula>
    </cfRule>
  </conditionalFormatting>
  <conditionalFormatting sqref="C13">
    <cfRule type="cellIs" dxfId="7" priority="6" operator="notEqual">
      <formula>SUM($C$14:$C$26)</formula>
    </cfRule>
  </conditionalFormatting>
  <conditionalFormatting sqref="C29">
    <cfRule type="cellIs" dxfId="6" priority="5" operator="notEqual">
      <formula>$C$7-$C$13+$C$27</formula>
    </cfRule>
  </conditionalFormatting>
  <conditionalFormatting sqref="C28">
    <cfRule type="cellIs" dxfId="5" priority="4" operator="notEqual">
      <formula>$C$13-$C$27</formula>
    </cfRule>
  </conditionalFormatting>
  <conditionalFormatting sqref="C30">
    <cfRule type="cellIs" dxfId="4" priority="3" operator="notEqual">
      <formula>SUM($C$31,$C$33)</formula>
    </cfRule>
  </conditionalFormatting>
  <conditionalFormatting sqref="C35">
    <cfRule type="cellIs" dxfId="3" priority="2" operator="notEqual">
      <formula>SUM($C$29:$C$30)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&amp;L&amp;8Pekao Strategie Funduszowe SFIO&amp;C&amp;9str. &amp;P / &amp;N&amp;R&amp;9Połączone Zestawienie Zmian</oddHeader>
    <oddFooter>&amp;L&amp;9Sprawozdanie roczne&amp;C&amp;9s. &amp;P / &amp;N TAB&amp;R&amp;9 31.12.2018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E7C57946-0C70-43CE-BAE4-06884FA7C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27</vt:i4>
      </vt:variant>
    </vt:vector>
  </HeadingPairs>
  <TitlesOfParts>
    <vt:vector size="37" baseType="lpstr">
      <vt:lpstr>Lista_TABEL</vt:lpstr>
      <vt:lpstr>Połączone Zestawienie Lokat</vt:lpstr>
      <vt:lpstr>Połączony Bilans</vt:lpstr>
      <vt:lpstr>Połączony Rachunek Wyniku</vt:lpstr>
      <vt:lpstr>Połączone Zestawienie Zmian</vt:lpstr>
      <vt:lpstr>Połączona informacja finansowa</vt:lpstr>
      <vt:lpstr>Połączone Zestawienie Lokat_</vt:lpstr>
      <vt:lpstr>Połączony Bilans_</vt:lpstr>
      <vt:lpstr>Połączony Rachunek Wyniku_</vt:lpstr>
      <vt:lpstr>Połączone Zestawienie Zmian_</vt:lpstr>
      <vt:lpstr>eFR_ARK_bilans_p</vt:lpstr>
      <vt:lpstr>eFR_ARK_rach_wyn</vt:lpstr>
      <vt:lpstr>eFR_ARK_tab_glowna</vt:lpstr>
      <vt:lpstr>eFR_ARK_zest_zmian</vt:lpstr>
      <vt:lpstr>FUND_POL_IF</vt:lpstr>
      <vt:lpstr>Lista_TABEL!Obszar_wydruku</vt:lpstr>
      <vt:lpstr>'Połączona informacja finansowa'!Obszar_wydruku</vt:lpstr>
      <vt:lpstr>'Połączone Zestawienie Lokat'!Obszar_wydruku</vt:lpstr>
      <vt:lpstr>'Połączone Zestawienie Lokat_'!Obszar_wydruku</vt:lpstr>
      <vt:lpstr>'Połączone Zestawienie Zmian'!Obszar_wydruku</vt:lpstr>
      <vt:lpstr>'Połączone Zestawienie Zmian_'!Obszar_wydruku</vt:lpstr>
      <vt:lpstr>'Połączony Bilans'!Obszar_wydruku</vt:lpstr>
      <vt:lpstr>'Połączony Bilans_'!Obszar_wydruku</vt:lpstr>
      <vt:lpstr>'Połączony Rachunek Wyniku'!Obszar_wydruku</vt:lpstr>
      <vt:lpstr>'Połączony Rachunek Wyniku_'!Obszar_wydruku</vt:lpstr>
      <vt:lpstr>Poł_AKTYWA</vt:lpstr>
      <vt:lpstr>Raport_Bilans</vt:lpstr>
      <vt:lpstr>Raport_Portfel</vt:lpstr>
      <vt:lpstr>Raport_Rachunek_Wyniku</vt:lpstr>
      <vt:lpstr>'Połączone Zestawienie Lokat'!Tytuły_wydruku</vt:lpstr>
      <vt:lpstr>'Połączone Zestawienie Lokat_'!Tytuły_wydruku</vt:lpstr>
      <vt:lpstr>'Połączone Zestawienie Zmian'!Tytuły_wydruku</vt:lpstr>
      <vt:lpstr>'Połączone Zestawienie Zmian_'!Tytuły_wydruku</vt:lpstr>
      <vt:lpstr>'Połączony Bilans'!Tytuły_wydruku</vt:lpstr>
      <vt:lpstr>'Połączony Bilans_'!Tytuły_wydruku</vt:lpstr>
      <vt:lpstr>'Połączony Rachunek Wyniku'!Tytuły_wydruku</vt:lpstr>
      <vt:lpstr>'Połączony Rachunek Wyniku_'!Tytuły_wydruku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połączone funduszu inwestycyjnego Pioneer Pekao TFI SA</dc:title>
  <dc:subject>Sprawozdanie połączone funduszu inwestycyjnego Pioneer Pekao TFI SA - część tabelaryczna</dc:subject>
  <dc:creator>A. Kowalska, Z. Czumaj, J. Kordylas, M. Zydler, S. Gaładyk, M. Jankowski  (DKF - PP TFI SA)</dc:creator>
  <cp:keywords>2016, FS, Sprawozdanie,</cp:keywords>
  <cp:lastModifiedBy>Kowalska Anna</cp:lastModifiedBy>
  <cp:lastPrinted>2019-03-18T18:06:31Z</cp:lastPrinted>
  <dcterms:created xsi:type="dcterms:W3CDTF">2010-08-06T17:59:38Z</dcterms:created>
  <dcterms:modified xsi:type="dcterms:W3CDTF">2019-03-22T17:09:25Z</dcterms:modified>
</cp:coreProperties>
</file>